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15180" windowHeight="8835"/>
  </bookViews>
  <sheets>
    <sheet name="1" sheetId="4" r:id="rId1"/>
  </sheets>
  <definedNames>
    <definedName name="_xlnm.Print_Area" localSheetId="0">'1'!$A$11:$AZ$82</definedName>
    <definedName name="_xlnm.Print_Titles" localSheetId="0">'1'!$12:$13</definedName>
  </definedNames>
  <calcPr calcId="145621"/>
</workbook>
</file>

<file path=xl/calcChain.xml><?xml version="1.0" encoding="utf-8"?>
<calcChain xmlns="http://schemas.openxmlformats.org/spreadsheetml/2006/main">
  <c r="P67" i="4" l="1"/>
  <c r="AJ26" i="4" l="1"/>
  <c r="AE18" i="4"/>
  <c r="AC59" i="4"/>
  <c r="AC34" i="4"/>
  <c r="AH79" i="4"/>
  <c r="AH78" i="4"/>
  <c r="AH77" i="4"/>
  <c r="AH76" i="4"/>
  <c r="AH75" i="4"/>
  <c r="AH73" i="4"/>
  <c r="AH72" i="4"/>
  <c r="AH71" i="4"/>
  <c r="AH70" i="4"/>
  <c r="AH69" i="4"/>
  <c r="AH68" i="4"/>
  <c r="AH65" i="4"/>
  <c r="AH64" i="4"/>
  <c r="AH63" i="4"/>
  <c r="AH62" i="4"/>
  <c r="AH61" i="4"/>
  <c r="AH60" i="4"/>
  <c r="AH57" i="4"/>
  <c r="AH56" i="4"/>
  <c r="AH55" i="4"/>
  <c r="AH54" i="4"/>
  <c r="AH53" i="4"/>
  <c r="AH52" i="4"/>
  <c r="AH48" i="4"/>
  <c r="AH47" i="4"/>
  <c r="AH46" i="4"/>
  <c r="AH45" i="4"/>
  <c r="AH44" i="4"/>
  <c r="AH43" i="4"/>
  <c r="AH40" i="4"/>
  <c r="AH39" i="4"/>
  <c r="AH38" i="4"/>
  <c r="AH37" i="4"/>
  <c r="AH36" i="4"/>
  <c r="AH35" i="4"/>
  <c r="AH32" i="4"/>
  <c r="AH31" i="4"/>
  <c r="AH30" i="4"/>
  <c r="AH29" i="4"/>
  <c r="AH28" i="4"/>
  <c r="AH27" i="4"/>
  <c r="AH24" i="4"/>
  <c r="AH23" i="4"/>
  <c r="AH22" i="4"/>
  <c r="AH21" i="4"/>
  <c r="AH20" i="4"/>
  <c r="AH19" i="4"/>
  <c r="W79" i="4"/>
  <c r="W78" i="4"/>
  <c r="W77" i="4"/>
  <c r="W76" i="4"/>
  <c r="W75" i="4"/>
  <c r="W73" i="4"/>
  <c r="W72" i="4"/>
  <c r="W71" i="4"/>
  <c r="W70" i="4"/>
  <c r="W69" i="4"/>
  <c r="W68" i="4"/>
  <c r="W65" i="4"/>
  <c r="W64" i="4"/>
  <c r="W63" i="4"/>
  <c r="W62" i="4"/>
  <c r="W61" i="4"/>
  <c r="W60" i="4"/>
  <c r="W57" i="4"/>
  <c r="W56" i="4"/>
  <c r="W55" i="4"/>
  <c r="W54" i="4"/>
  <c r="W53" i="4"/>
  <c r="W52" i="4"/>
  <c r="W48" i="4"/>
  <c r="W47" i="4"/>
  <c r="W46" i="4"/>
  <c r="W45" i="4"/>
  <c r="W44" i="4"/>
  <c r="W43" i="4"/>
  <c r="W40" i="4"/>
  <c r="W39" i="4"/>
  <c r="W38" i="4"/>
  <c r="W37" i="4"/>
  <c r="W36" i="4"/>
  <c r="W35" i="4"/>
  <c r="W32" i="4"/>
  <c r="W31" i="4"/>
  <c r="W30" i="4"/>
  <c r="W29" i="4"/>
  <c r="W28" i="4"/>
  <c r="W27" i="4"/>
  <c r="W24" i="4"/>
  <c r="W23" i="4"/>
  <c r="W22" i="4"/>
  <c r="W21" i="4"/>
  <c r="W20" i="4"/>
  <c r="W19" i="4"/>
  <c r="L79" i="4"/>
  <c r="L78" i="4"/>
  <c r="L77" i="4"/>
  <c r="L76" i="4"/>
  <c r="L75" i="4"/>
  <c r="L73" i="4"/>
  <c r="L72" i="4"/>
  <c r="L71" i="4"/>
  <c r="L70" i="4"/>
  <c r="L69" i="4"/>
  <c r="L68" i="4"/>
  <c r="L65" i="4"/>
  <c r="L64" i="4"/>
  <c r="L63" i="4"/>
  <c r="L62" i="4"/>
  <c r="L61" i="4"/>
  <c r="L60" i="4"/>
  <c r="L57" i="4"/>
  <c r="L56" i="4"/>
  <c r="L55" i="4"/>
  <c r="L54" i="4"/>
  <c r="L53" i="4"/>
  <c r="L52" i="4"/>
  <c r="L48" i="4"/>
  <c r="L47" i="4"/>
  <c r="L46" i="4"/>
  <c r="L45" i="4"/>
  <c r="L44" i="4"/>
  <c r="L43" i="4"/>
  <c r="L40" i="4"/>
  <c r="L39" i="4"/>
  <c r="L38" i="4"/>
  <c r="L37" i="4"/>
  <c r="L36" i="4"/>
  <c r="L35" i="4"/>
  <c r="L32" i="4"/>
  <c r="L31" i="4"/>
  <c r="L30" i="4"/>
  <c r="L29" i="4"/>
  <c r="L28" i="4"/>
  <c r="L27" i="4"/>
  <c r="L24" i="4"/>
  <c r="L23" i="4"/>
  <c r="L22" i="4"/>
  <c r="L21" i="4"/>
  <c r="L20" i="4"/>
  <c r="L19" i="4"/>
  <c r="AP79" i="4"/>
  <c r="AP78" i="4"/>
  <c r="AP77" i="4"/>
  <c r="AP76" i="4"/>
  <c r="AP75" i="4"/>
  <c r="AP73" i="4"/>
  <c r="AP72" i="4"/>
  <c r="AP71" i="4"/>
  <c r="AP70" i="4"/>
  <c r="AP69" i="4"/>
  <c r="AP68" i="4"/>
  <c r="AQ67" i="4"/>
  <c r="AP65" i="4"/>
  <c r="AP64" i="4"/>
  <c r="AP63" i="4"/>
  <c r="AP62" i="4"/>
  <c r="AP61" i="4"/>
  <c r="AP60" i="4"/>
  <c r="AQ59" i="4"/>
  <c r="AP57" i="4"/>
  <c r="AP56" i="4"/>
  <c r="AP55" i="4"/>
  <c r="AP54" i="4"/>
  <c r="AP53" i="4"/>
  <c r="AP52" i="4"/>
  <c r="AQ51" i="4"/>
  <c r="AP48" i="4"/>
  <c r="AP47" i="4"/>
  <c r="AP46" i="4"/>
  <c r="AP45" i="4"/>
  <c r="AP44" i="4"/>
  <c r="AP43" i="4"/>
  <c r="AQ42" i="4"/>
  <c r="AP40" i="4"/>
  <c r="AP39" i="4"/>
  <c r="AP38" i="4"/>
  <c r="AP37" i="4"/>
  <c r="AP36" i="4"/>
  <c r="AP35" i="4"/>
  <c r="AQ34" i="4"/>
  <c r="AP32" i="4"/>
  <c r="AP31" i="4"/>
  <c r="AP30" i="4"/>
  <c r="AP29" i="4"/>
  <c r="AP28" i="4"/>
  <c r="AP27" i="4"/>
  <c r="AQ26" i="4"/>
  <c r="AP24" i="4"/>
  <c r="AP23" i="4"/>
  <c r="AP22" i="4"/>
  <c r="AP21" i="4"/>
  <c r="AP20" i="4"/>
  <c r="AP19" i="4"/>
  <c r="AQ18" i="4"/>
  <c r="O67" i="4" l="1"/>
  <c r="AO67" i="4"/>
  <c r="AN67" i="4"/>
  <c r="AM67" i="4"/>
  <c r="AL67" i="4"/>
  <c r="AK67" i="4"/>
  <c r="AJ67" i="4"/>
  <c r="AI67" i="4"/>
  <c r="AG67" i="4"/>
  <c r="AF67" i="4"/>
  <c r="AE67" i="4"/>
  <c r="AD67" i="4"/>
  <c r="AC67" i="4"/>
  <c r="AB67" i="4"/>
  <c r="AA67" i="4"/>
  <c r="Z67" i="4"/>
  <c r="Y67" i="4"/>
  <c r="X67" i="4"/>
  <c r="U67" i="4"/>
  <c r="T67" i="4"/>
  <c r="S67" i="4"/>
  <c r="R67" i="4"/>
  <c r="Q67" i="4"/>
  <c r="N67" i="4"/>
  <c r="M67" i="4"/>
  <c r="K67" i="4"/>
  <c r="J67" i="4"/>
  <c r="I67" i="4"/>
  <c r="H67" i="4"/>
  <c r="G67" i="4"/>
  <c r="F67" i="4"/>
  <c r="E67" i="4"/>
  <c r="D67" i="4"/>
  <c r="B67" i="4"/>
  <c r="AO59" i="4"/>
  <c r="AM59" i="4"/>
  <c r="AK59" i="4"/>
  <c r="AJ59" i="4"/>
  <c r="AI59" i="4"/>
  <c r="AG59" i="4"/>
  <c r="AF59" i="4"/>
  <c r="AE59" i="4"/>
  <c r="AD59" i="4"/>
  <c r="AA59" i="4"/>
  <c r="Y59" i="4"/>
  <c r="X59" i="4"/>
  <c r="V59" i="4"/>
  <c r="U59" i="4"/>
  <c r="T59" i="4"/>
  <c r="S59" i="4"/>
  <c r="R59" i="4"/>
  <c r="Q59" i="4"/>
  <c r="P59" i="4"/>
  <c r="O59" i="4"/>
  <c r="N59" i="4"/>
  <c r="M59" i="4"/>
  <c r="K59" i="4"/>
  <c r="J59" i="4"/>
  <c r="I59" i="4"/>
  <c r="H59" i="4"/>
  <c r="G59" i="4"/>
  <c r="F59" i="4"/>
  <c r="E59" i="4"/>
  <c r="D59" i="4"/>
  <c r="B59" i="4"/>
  <c r="AO51" i="4"/>
  <c r="AN51" i="4"/>
  <c r="AM51" i="4"/>
  <c r="AK51" i="4"/>
  <c r="AI51" i="4"/>
  <c r="AG51" i="4"/>
  <c r="AE51" i="4"/>
  <c r="AD51" i="4"/>
  <c r="AC51" i="4"/>
  <c r="AB51" i="4"/>
  <c r="AA51" i="4"/>
  <c r="Z51" i="4"/>
  <c r="Y51" i="4"/>
  <c r="X51" i="4"/>
  <c r="V51" i="4"/>
  <c r="T51" i="4"/>
  <c r="S51" i="4"/>
  <c r="R51" i="4"/>
  <c r="Q51" i="4"/>
  <c r="P51" i="4"/>
  <c r="N51" i="4"/>
  <c r="M51" i="4"/>
  <c r="J51" i="4"/>
  <c r="I51" i="4"/>
  <c r="H51" i="4"/>
  <c r="F51" i="4"/>
  <c r="E51" i="4"/>
  <c r="D51" i="4"/>
  <c r="C51" i="4"/>
  <c r="B51" i="4"/>
  <c r="AO42" i="4"/>
  <c r="AM42" i="4"/>
  <c r="AL42" i="4"/>
  <c r="AK42" i="4"/>
  <c r="AJ42" i="4"/>
  <c r="AI42" i="4"/>
  <c r="AG42" i="4"/>
  <c r="AF42" i="4"/>
  <c r="AE42" i="4"/>
  <c r="AD42" i="4"/>
  <c r="AC42" i="4"/>
  <c r="AB42" i="4"/>
  <c r="AA42" i="4"/>
  <c r="Z42" i="4"/>
  <c r="Y42" i="4"/>
  <c r="X42" i="4"/>
  <c r="V42" i="4"/>
  <c r="U42" i="4"/>
  <c r="T42" i="4"/>
  <c r="S42" i="4"/>
  <c r="R42" i="4"/>
  <c r="Q42" i="4"/>
  <c r="P42" i="4"/>
  <c r="N42" i="4"/>
  <c r="M42" i="4"/>
  <c r="K42" i="4"/>
  <c r="J42" i="4"/>
  <c r="I42" i="4"/>
  <c r="H42" i="4"/>
  <c r="F42" i="4"/>
  <c r="E42" i="4"/>
  <c r="D42" i="4"/>
  <c r="C42" i="4"/>
  <c r="B42" i="4"/>
  <c r="AO34" i="4"/>
  <c r="AN34" i="4"/>
  <c r="AM34" i="4"/>
  <c r="AK34" i="4"/>
  <c r="AI34" i="4"/>
  <c r="AG34" i="4"/>
  <c r="AF34" i="4"/>
  <c r="AE34" i="4"/>
  <c r="AD34" i="4"/>
  <c r="AB34" i="4"/>
  <c r="AA34" i="4"/>
  <c r="Z34" i="4"/>
  <c r="Y34" i="4"/>
  <c r="X34" i="4"/>
  <c r="V34" i="4"/>
  <c r="T34" i="4"/>
  <c r="S34" i="4"/>
  <c r="R34" i="4"/>
  <c r="Q34" i="4"/>
  <c r="P34" i="4"/>
  <c r="N34" i="4"/>
  <c r="K34" i="4"/>
  <c r="J34" i="4"/>
  <c r="I34" i="4"/>
  <c r="H34" i="4"/>
  <c r="G34" i="4"/>
  <c r="F34" i="4"/>
  <c r="E34" i="4"/>
  <c r="D34" i="4"/>
  <c r="C34" i="4"/>
  <c r="B34" i="4"/>
  <c r="AO26" i="4"/>
  <c r="AM26" i="4"/>
  <c r="AK26" i="4"/>
  <c r="AI26" i="4"/>
  <c r="AG26" i="4"/>
  <c r="AF26" i="4"/>
  <c r="AE26" i="4"/>
  <c r="AD26" i="4"/>
  <c r="AA26" i="4"/>
  <c r="Z26" i="4"/>
  <c r="Y26" i="4"/>
  <c r="X26" i="4"/>
  <c r="T26" i="4"/>
  <c r="S26" i="4"/>
  <c r="R26" i="4"/>
  <c r="Q26" i="4"/>
  <c r="P26" i="4"/>
  <c r="N26" i="4"/>
  <c r="M26" i="4"/>
  <c r="K26" i="4"/>
  <c r="J26" i="4"/>
  <c r="I26" i="4"/>
  <c r="H26" i="4"/>
  <c r="F26" i="4"/>
  <c r="E26" i="4"/>
  <c r="D26" i="4"/>
  <c r="C26" i="4"/>
  <c r="B26" i="4"/>
  <c r="AO18" i="4"/>
  <c r="AM18" i="4"/>
  <c r="AL18" i="4"/>
  <c r="AK18" i="4"/>
  <c r="AI18" i="4"/>
  <c r="AG18" i="4"/>
  <c r="AF18" i="4"/>
  <c r="AD18" i="4"/>
  <c r="AA18" i="4"/>
  <c r="Z18" i="4"/>
  <c r="Y18" i="4"/>
  <c r="X18" i="4"/>
  <c r="U18" i="4"/>
  <c r="T18" i="4"/>
  <c r="S18" i="4"/>
  <c r="R18" i="4"/>
  <c r="Q18" i="4"/>
  <c r="P18" i="4"/>
  <c r="N18" i="4"/>
  <c r="M18" i="4"/>
  <c r="K18" i="4"/>
  <c r="J18" i="4"/>
  <c r="I18" i="4"/>
  <c r="H18" i="4"/>
  <c r="F18" i="4"/>
  <c r="E18" i="4"/>
  <c r="D18" i="4"/>
  <c r="C18" i="4"/>
  <c r="B18" i="4"/>
  <c r="A19" i="4"/>
  <c r="A20" i="4"/>
  <c r="A21" i="4"/>
  <c r="A22" i="4"/>
  <c r="A23" i="4"/>
  <c r="A24" i="4"/>
  <c r="A27" i="4"/>
  <c r="A28" i="4"/>
  <c r="A29" i="4"/>
  <c r="A30" i="4"/>
  <c r="A31" i="4"/>
  <c r="A32" i="4"/>
  <c r="A35" i="4"/>
  <c r="A36" i="4"/>
  <c r="A37" i="4"/>
  <c r="A38" i="4"/>
  <c r="A39" i="4"/>
  <c r="A40" i="4"/>
  <c r="A43" i="4"/>
  <c r="A44" i="4"/>
  <c r="A45" i="4"/>
  <c r="A46" i="4"/>
  <c r="A47" i="4"/>
  <c r="A48" i="4"/>
  <c r="A52" i="4"/>
  <c r="A53" i="4"/>
  <c r="A54" i="4"/>
  <c r="A55" i="4"/>
  <c r="A56" i="4"/>
  <c r="A57" i="4"/>
  <c r="A60" i="4"/>
  <c r="A61" i="4"/>
  <c r="A62" i="4"/>
  <c r="A63" i="4"/>
  <c r="A64" i="4"/>
  <c r="A65" i="4"/>
  <c r="A68" i="4"/>
  <c r="A69" i="4"/>
  <c r="A70" i="4"/>
  <c r="A71" i="4"/>
  <c r="A72" i="4"/>
  <c r="A73" i="4"/>
  <c r="A75" i="4"/>
  <c r="A76" i="4"/>
  <c r="A77" i="4"/>
  <c r="A78" i="4"/>
  <c r="A79" i="4"/>
</calcChain>
</file>

<file path=xl/sharedStrings.xml><?xml version="1.0" encoding="utf-8"?>
<sst xmlns="http://schemas.openxmlformats.org/spreadsheetml/2006/main" count="812" uniqueCount="93">
  <si>
    <t>Elemento</t>
  </si>
  <si>
    <t>Unidad</t>
  </si>
  <si>
    <t>Metodo</t>
  </si>
  <si>
    <t>Limite Detec.</t>
  </si>
  <si>
    <t>SGS del Peru S.A.C.</t>
  </si>
  <si>
    <t>Division Laboratorio</t>
  </si>
  <si>
    <t>Departamento Inorganico</t>
  </si>
  <si>
    <t>END/FIN</t>
  </si>
  <si>
    <t>Orden:</t>
  </si>
  <si>
    <t>Cliente:</t>
  </si>
  <si>
    <t>Numero de Muestras:</t>
  </si>
  <si>
    <t>Fecha de Reporte:</t>
  </si>
  <si>
    <t>Lugar y Fecha de Recepcion:</t>
  </si>
  <si>
    <t>Referencia del Cliente:</t>
  </si>
  <si>
    <t>Limite Superior</t>
  </si>
  <si>
    <t>GQ1005019</t>
  </si>
  <si>
    <t>Pontificia Universidad Catolica del Perú.</t>
  </si>
  <si>
    <t xml:space="preserve">CALLAO </t>
  </si>
  <si>
    <t>Orden de Servicio N° 2010-001-001667 Muestras de Relave de Yacimiento</t>
  </si>
  <si>
    <t/>
  </si>
  <si>
    <t>Ag</t>
  </si>
  <si>
    <t>Al</t>
  </si>
  <si>
    <t>As</t>
  </si>
  <si>
    <t>Ba</t>
  </si>
  <si>
    <t>Be</t>
  </si>
  <si>
    <t>Bi</t>
  </si>
  <si>
    <t>Ca</t>
  </si>
  <si>
    <t>Cd</t>
  </si>
  <si>
    <t>Co</t>
  </si>
  <si>
    <t>Cr</t>
  </si>
  <si>
    <t>Cu</t>
  </si>
  <si>
    <t>Fe</t>
  </si>
  <si>
    <t>Ga</t>
  </si>
  <si>
    <t>K</t>
  </si>
  <si>
    <t>La</t>
  </si>
  <si>
    <t>Li</t>
  </si>
  <si>
    <t>Mg</t>
  </si>
  <si>
    <t>Mn</t>
  </si>
  <si>
    <t>Mo</t>
  </si>
  <si>
    <t>Na</t>
  </si>
  <si>
    <t>Nb</t>
  </si>
  <si>
    <t>Ni</t>
  </si>
  <si>
    <t>P</t>
  </si>
  <si>
    <t>Pb</t>
  </si>
  <si>
    <t>S</t>
  </si>
  <si>
    <t>Sb</t>
  </si>
  <si>
    <t>Sc</t>
  </si>
  <si>
    <t>Sn</t>
  </si>
  <si>
    <t>Sr</t>
  </si>
  <si>
    <t>Ti</t>
  </si>
  <si>
    <t>Tl</t>
  </si>
  <si>
    <t>V</t>
  </si>
  <si>
    <t>W</t>
  </si>
  <si>
    <t>Y</t>
  </si>
  <si>
    <t>Zn</t>
  </si>
  <si>
    <t>Zr</t>
  </si>
  <si>
    <t>S_Total</t>
  </si>
  <si>
    <t>S_Sulfato</t>
  </si>
  <si>
    <t>S=</t>
  </si>
  <si>
    <t>NNP</t>
  </si>
  <si>
    <t>NP</t>
  </si>
  <si>
    <t>AP</t>
  </si>
  <si>
    <t>pH</t>
  </si>
  <si>
    <t>NP/AP</t>
  </si>
  <si>
    <t>Generación de ácido</t>
  </si>
  <si>
    <t>ppm</t>
  </si>
  <si>
    <t>%</t>
  </si>
  <si>
    <t>T/1000</t>
  </si>
  <si>
    <t>Sin Unidad</t>
  </si>
  <si>
    <t xml:space="preserve">ICP40B </t>
  </si>
  <si>
    <t>CSA24V</t>
  </si>
  <si>
    <t>CLA36E</t>
  </si>
  <si>
    <t>Alto potencial</t>
  </si>
  <si>
    <t>&lt;0.5</t>
  </si>
  <si>
    <t>&lt;2</t>
  </si>
  <si>
    <t>&gt;10000</t>
  </si>
  <si>
    <t>&gt;15</t>
  </si>
  <si>
    <t>&gt;10</t>
  </si>
  <si>
    <t>&lt;1</t>
  </si>
  <si>
    <t>&lt;10</t>
  </si>
  <si>
    <t>Potencial marginal</t>
  </si>
  <si>
    <t>&gt;100</t>
  </si>
  <si>
    <t>--</t>
  </si>
  <si>
    <t>M1 Calculado</t>
  </si>
  <si>
    <t>PESO, g</t>
  </si>
  <si>
    <t>M2 calculado</t>
  </si>
  <si>
    <t>M3 calculado</t>
  </si>
  <si>
    <t>M4 calculado</t>
  </si>
  <si>
    <t>M5 calculado</t>
  </si>
  <si>
    <t>M6 calculado</t>
  </si>
  <si>
    <t>M7 calculado</t>
  </si>
  <si>
    <t xml:space="preserve">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</si>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</sst>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10"/>
      <name val="Courier New"/>
      <family val="3"/>
    </font>
    <font>
      <b/>
      <sz val="10"/>
      <name val="Arial"/>
      <family val="2"/>
    </font>
    <font>
      <b/>
      <i/>
      <sz val="12"/>
      <color indexed="10"/>
      <name val="Arial"/>
      <family val="2"/>
    </font>
    <font>
      <sz val="10"/>
      <color indexed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15" fontId="0" fillId="0" borderId="0" xfId="0" applyNumberFormat="1" applyAlignment="1"/>
    <xf numFmtId="0" fontId="0" fillId="0" borderId="0" xfId="0" applyAlignment="1">
      <alignment horizontal="right"/>
    </xf>
    <xf numFmtId="15" fontId="0" fillId="0" borderId="0" xfId="0" applyNumberFormat="1" applyAlignment="1">
      <alignment horizontal="left"/>
    </xf>
    <xf numFmtId="2" fontId="0" fillId="0" borderId="0" xfId="0" applyNumberFormat="1"/>
    <xf numFmtId="0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49" fontId="3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2" fontId="0" fillId="2" borderId="0" xfId="0" applyNumberFormat="1" applyFill="1" applyAlignment="1">
      <alignment horizontal="right"/>
    </xf>
    <xf numFmtId="164" fontId="0" fillId="0" borderId="0" xfId="0" applyNumberFormat="1" applyFill="1" applyAlignment="1">
      <alignment horizontal="center"/>
    </xf>
    <xf numFmtId="0" fontId="0" fillId="2" borderId="0" xfId="0" applyNumberFormat="1" applyFill="1" applyAlignment="1">
      <alignment horizontal="right"/>
    </xf>
    <xf numFmtId="164" fontId="0" fillId="2" borderId="0" xfId="0" applyNumberForma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0" fillId="3" borderId="0" xfId="0" applyFill="1" applyAlignment="1">
      <alignment horizontal="left"/>
    </xf>
    <xf numFmtId="164" fontId="0" fillId="3" borderId="0" xfId="0" applyNumberFormat="1" applyFill="1" applyAlignment="1">
      <alignment horizontal="center"/>
    </xf>
    <xf numFmtId="2" fontId="0" fillId="3" borderId="0" xfId="0" applyNumberFormat="1" applyFill="1" applyAlignment="1">
      <alignment horizontal="right"/>
    </xf>
    <xf numFmtId="0" fontId="0" fillId="3" borderId="0" xfId="0" applyNumberFormat="1" applyFill="1" applyAlignment="1">
      <alignment horizontal="right"/>
    </xf>
    <xf numFmtId="0" fontId="5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6" fillId="0" borderId="0" xfId="0" applyFont="1"/>
    <xf numFmtId="0" fontId="0" fillId="0" borderId="0" xfId="0" applyFill="1"/>
    <xf numFmtId="2" fontId="0" fillId="0" borderId="0" xfId="0" applyNumberFormat="1" applyFill="1"/>
    <xf numFmtId="9" fontId="0" fillId="0" borderId="0" xfId="0" applyNumberFormat="1" applyFill="1"/>
    <xf numFmtId="0" fontId="0" fillId="0" borderId="0" xfId="0" applyFill="1" applyAlignment="1">
      <alignment horizontal="center"/>
    </xf>
    <xf numFmtId="0" fontId="0" fillId="0" borderId="0" xfId="0" applyNumberFormat="1" applyFill="1" applyAlignment="1">
      <alignment horizontal="right"/>
    </xf>
    <xf numFmtId="0" fontId="0" fillId="0" borderId="0" xfId="0" applyFill="1" applyAlignment="1">
      <alignment horizontal="left"/>
    </xf>
    <xf numFmtId="0" fontId="4" fillId="4" borderId="0" xfId="0" applyNumberFormat="1" applyFont="1" applyFill="1" applyAlignment="1">
      <alignment horizontal="right"/>
    </xf>
    <xf numFmtId="0" fontId="4" fillId="4" borderId="0" xfId="0" applyFont="1" applyFill="1"/>
    <xf numFmtId="2" fontId="4" fillId="4" borderId="0" xfId="0" applyNumberFormat="1" applyFont="1" applyFill="1"/>
    <xf numFmtId="0" fontId="2" fillId="4" borderId="0" xfId="0" applyNumberFormat="1" applyFont="1" applyFill="1" applyAlignment="1">
      <alignment horizontal="right"/>
    </xf>
    <xf numFmtId="0" fontId="2" fillId="4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18"/>
  <sheetViews>
    <sheetView tabSelected="1" view="pageBreakPreview" zoomScale="85" zoomScaleNormal="100" zoomScaleSheetLayoutView="85" workbookViewId="0"/>
  </sheetViews>
  <sheetFormatPr baseColWidth="10" defaultColWidth="9.140625" defaultRowHeight="12.75" x14ac:dyDescent="0.2"/>
  <cols>
    <col min="1" max="1" width="25.85546875" customWidth="1"/>
    <col min="2" max="2" width="11.42578125" style="10" customWidth="1"/>
    <col min="3" max="11" width="12.42578125" customWidth="1"/>
    <col min="12" max="12" width="25.85546875" customWidth="1"/>
    <col min="13" max="22" width="12.42578125" customWidth="1"/>
    <col min="23" max="23" width="25.85546875" customWidth="1"/>
    <col min="24" max="33" width="12.42578125" customWidth="1"/>
    <col min="34" max="34" width="25.85546875" customWidth="1"/>
    <col min="35" max="41" width="12.42578125" customWidth="1"/>
    <col min="42" max="42" width="25.85546875" customWidth="1"/>
    <col min="43" max="43" width="11.42578125" style="10" customWidth="1"/>
    <col min="44" max="51" width="12.42578125" customWidth="1"/>
    <col min="52" max="52" width="20.28515625" bestFit="1" customWidth="1"/>
  </cols>
  <sheetData>
    <row r="1" spans="1:52" x14ac:dyDescent="0.2">
      <c r="A1" t="s">
        <v>4</v>
      </c>
      <c r="D1" s="1"/>
      <c r="AP1" t="s">
        <v>4</v>
      </c>
    </row>
    <row r="2" spans="1:52" x14ac:dyDescent="0.2">
      <c r="A2" t="s">
        <v>5</v>
      </c>
      <c r="C2" s="31"/>
      <c r="D2" s="31"/>
      <c r="E2" s="31"/>
      <c r="F2" s="32"/>
      <c r="G2" s="32"/>
      <c r="H2" s="31"/>
      <c r="AP2" t="s">
        <v>5</v>
      </c>
    </row>
    <row r="3" spans="1:52" x14ac:dyDescent="0.2">
      <c r="A3" t="s">
        <v>6</v>
      </c>
      <c r="C3" s="31"/>
      <c r="D3" s="33"/>
      <c r="E3" s="31"/>
      <c r="F3" s="34"/>
      <c r="G3" s="31"/>
      <c r="H3" s="31"/>
      <c r="AP3" t="s">
        <v>6</v>
      </c>
    </row>
    <row r="5" spans="1:52" x14ac:dyDescent="0.2">
      <c r="A5" t="s">
        <v>8</v>
      </c>
      <c r="C5" s="2" t="s">
        <v>15</v>
      </c>
      <c r="AP5" t="s">
        <v>8</v>
      </c>
      <c r="AQ5" s="2" t="s">
        <v>15</v>
      </c>
      <c r="AR5" s="2"/>
    </row>
    <row r="6" spans="1:52" x14ac:dyDescent="0.2">
      <c r="A6" t="s">
        <v>9</v>
      </c>
      <c r="C6" s="2" t="s">
        <v>16</v>
      </c>
      <c r="AP6" t="s">
        <v>9</v>
      </c>
      <c r="AQ6" s="2" t="s">
        <v>16</v>
      </c>
      <c r="AR6" s="2"/>
    </row>
    <row r="7" spans="1:52" x14ac:dyDescent="0.2">
      <c r="A7" t="s">
        <v>10</v>
      </c>
      <c r="C7" s="2">
        <v>42</v>
      </c>
      <c r="AP7" t="s">
        <v>10</v>
      </c>
      <c r="AQ7" s="2">
        <v>42</v>
      </c>
      <c r="AR7" s="2"/>
    </row>
    <row r="8" spans="1:52" x14ac:dyDescent="0.2">
      <c r="A8" t="s">
        <v>12</v>
      </c>
      <c r="C8" s="2" t="s">
        <v>17</v>
      </c>
      <c r="D8" s="3">
        <v>40506.375</v>
      </c>
      <c r="AP8" t="s">
        <v>12</v>
      </c>
      <c r="AQ8" s="2" t="s">
        <v>17</v>
      </c>
      <c r="AR8" s="2"/>
    </row>
    <row r="9" spans="1:52" x14ac:dyDescent="0.2">
      <c r="A9" t="s">
        <v>11</v>
      </c>
      <c r="C9" s="5">
        <v>40516.458055555559</v>
      </c>
      <c r="D9" s="3"/>
      <c r="AP9" t="s">
        <v>11</v>
      </c>
      <c r="AQ9" s="5">
        <v>40516.458055555559</v>
      </c>
      <c r="AR9" s="5"/>
    </row>
    <row r="10" spans="1:52" x14ac:dyDescent="0.2">
      <c r="A10" t="s">
        <v>13</v>
      </c>
      <c r="C10" s="2" t="s">
        <v>18</v>
      </c>
      <c r="O10" s="30"/>
      <c r="AP10" t="s">
        <v>13</v>
      </c>
      <c r="AQ10" s="2" t="s">
        <v>18</v>
      </c>
      <c r="AR10" s="2"/>
    </row>
    <row r="11" spans="1:52" ht="15" x14ac:dyDescent="0.2">
      <c r="O11" s="29"/>
    </row>
    <row r="12" spans="1:52" s="19" customFormat="1" ht="12.75" customHeight="1" x14ac:dyDescent="0.2">
      <c r="A12" s="19" t="s">
        <v>0</v>
      </c>
      <c r="B12" s="12" t="s">
        <v>84</v>
      </c>
      <c r="C12" s="20" t="s">
        <v>20</v>
      </c>
      <c r="D12" s="20" t="s">
        <v>21</v>
      </c>
      <c r="E12" s="20" t="s">
        <v>22</v>
      </c>
      <c r="F12" s="20" t="s">
        <v>23</v>
      </c>
      <c r="G12" s="20" t="s">
        <v>24</v>
      </c>
      <c r="H12" s="20" t="s">
        <v>25</v>
      </c>
      <c r="I12" s="20" t="s">
        <v>26</v>
      </c>
      <c r="J12" s="20" t="s">
        <v>27</v>
      </c>
      <c r="K12" s="20" t="s">
        <v>28</v>
      </c>
      <c r="L12" s="19" t="s">
        <v>0</v>
      </c>
      <c r="M12" s="20" t="s">
        <v>29</v>
      </c>
      <c r="N12" s="20" t="s">
        <v>30</v>
      </c>
      <c r="O12" s="20" t="s">
        <v>31</v>
      </c>
      <c r="P12" s="20" t="s">
        <v>32</v>
      </c>
      <c r="Q12" s="20" t="s">
        <v>33</v>
      </c>
      <c r="R12" s="20" t="s">
        <v>34</v>
      </c>
      <c r="S12" s="20" t="s">
        <v>35</v>
      </c>
      <c r="T12" s="20" t="s">
        <v>36</v>
      </c>
      <c r="U12" s="20" t="s">
        <v>37</v>
      </c>
      <c r="V12" s="20" t="s">
        <v>38</v>
      </c>
      <c r="W12" s="19" t="s">
        <v>0</v>
      </c>
      <c r="X12" s="20" t="s">
        <v>39</v>
      </c>
      <c r="Y12" s="20" t="s">
        <v>40</v>
      </c>
      <c r="Z12" s="20" t="s">
        <v>41</v>
      </c>
      <c r="AA12" s="20" t="s">
        <v>42</v>
      </c>
      <c r="AB12" s="20" t="s">
        <v>43</v>
      </c>
      <c r="AC12" s="20" t="s">
        <v>44</v>
      </c>
      <c r="AD12" s="20" t="s">
        <v>45</v>
      </c>
      <c r="AE12" s="20" t="s">
        <v>46</v>
      </c>
      <c r="AF12" s="20" t="s">
        <v>47</v>
      </c>
      <c r="AG12" s="20" t="s">
        <v>48</v>
      </c>
      <c r="AH12" s="19" t="s">
        <v>0</v>
      </c>
      <c r="AI12" s="20" t="s">
        <v>49</v>
      </c>
      <c r="AJ12" s="20" t="s">
        <v>50</v>
      </c>
      <c r="AK12" s="20" t="s">
        <v>51</v>
      </c>
      <c r="AL12" s="20" t="s">
        <v>52</v>
      </c>
      <c r="AM12" s="20" t="s">
        <v>53</v>
      </c>
      <c r="AN12" s="20" t="s">
        <v>54</v>
      </c>
      <c r="AO12" s="20" t="s">
        <v>55</v>
      </c>
      <c r="AP12" s="19" t="s">
        <v>0</v>
      </c>
      <c r="AQ12" s="12" t="s">
        <v>84</v>
      </c>
      <c r="AR12" s="20" t="s">
        <v>56</v>
      </c>
      <c r="AS12" s="20" t="s">
        <v>57</v>
      </c>
      <c r="AT12" s="20" t="s">
        <v>58</v>
      </c>
      <c r="AU12" s="20" t="s">
        <v>59</v>
      </c>
      <c r="AV12" s="20" t="s">
        <v>60</v>
      </c>
      <c r="AW12" s="20" t="s">
        <v>61</v>
      </c>
      <c r="AX12" s="20" t="s">
        <v>62</v>
      </c>
      <c r="AY12" s="20" t="s">
        <v>63</v>
      </c>
      <c r="AZ12" s="20" t="s">
        <v>64</v>
      </c>
    </row>
    <row r="13" spans="1:52" s="19" customFormat="1" ht="12.75" customHeight="1" thickBot="1" x14ac:dyDescent="0.25">
      <c r="A13" s="21" t="s">
        <v>1</v>
      </c>
      <c r="B13" s="22"/>
      <c r="C13" s="23" t="s">
        <v>65</v>
      </c>
      <c r="D13" s="23" t="s">
        <v>66</v>
      </c>
      <c r="E13" s="23" t="s">
        <v>65</v>
      </c>
      <c r="F13" s="23" t="s">
        <v>65</v>
      </c>
      <c r="G13" s="23" t="s">
        <v>65</v>
      </c>
      <c r="H13" s="23" t="s">
        <v>65</v>
      </c>
      <c r="I13" s="23" t="s">
        <v>66</v>
      </c>
      <c r="J13" s="23" t="s">
        <v>65</v>
      </c>
      <c r="K13" s="23" t="s">
        <v>65</v>
      </c>
      <c r="L13" s="21" t="s">
        <v>1</v>
      </c>
      <c r="M13" s="23" t="s">
        <v>65</v>
      </c>
      <c r="N13" s="23" t="s">
        <v>65</v>
      </c>
      <c r="O13" s="23" t="s">
        <v>66</v>
      </c>
      <c r="P13" s="23" t="s">
        <v>65</v>
      </c>
      <c r="Q13" s="23" t="s">
        <v>66</v>
      </c>
      <c r="R13" s="23" t="s">
        <v>65</v>
      </c>
      <c r="S13" s="23" t="s">
        <v>65</v>
      </c>
      <c r="T13" s="23" t="s">
        <v>66</v>
      </c>
      <c r="U13" s="23" t="s">
        <v>65</v>
      </c>
      <c r="V13" s="23" t="s">
        <v>65</v>
      </c>
      <c r="W13" s="21" t="s">
        <v>1</v>
      </c>
      <c r="X13" s="23" t="s">
        <v>66</v>
      </c>
      <c r="Y13" s="23" t="s">
        <v>65</v>
      </c>
      <c r="Z13" s="23" t="s">
        <v>65</v>
      </c>
      <c r="AA13" s="23" t="s">
        <v>66</v>
      </c>
      <c r="AB13" s="23" t="s">
        <v>65</v>
      </c>
      <c r="AC13" s="23" t="s">
        <v>66</v>
      </c>
      <c r="AD13" s="23" t="s">
        <v>65</v>
      </c>
      <c r="AE13" s="23" t="s">
        <v>65</v>
      </c>
      <c r="AF13" s="23" t="s">
        <v>65</v>
      </c>
      <c r="AG13" s="23" t="s">
        <v>65</v>
      </c>
      <c r="AH13" s="21" t="s">
        <v>1</v>
      </c>
      <c r="AI13" s="23" t="s">
        <v>66</v>
      </c>
      <c r="AJ13" s="23" t="s">
        <v>65</v>
      </c>
      <c r="AK13" s="23" t="s">
        <v>65</v>
      </c>
      <c r="AL13" s="23" t="s">
        <v>65</v>
      </c>
      <c r="AM13" s="23" t="s">
        <v>65</v>
      </c>
      <c r="AN13" s="23" t="s">
        <v>65</v>
      </c>
      <c r="AO13" s="23" t="s">
        <v>65</v>
      </c>
      <c r="AP13" s="21" t="s">
        <v>1</v>
      </c>
      <c r="AQ13" s="22"/>
      <c r="AR13" s="23" t="s">
        <v>66</v>
      </c>
      <c r="AS13" s="23" t="s">
        <v>66</v>
      </c>
      <c r="AT13" s="23" t="s">
        <v>66</v>
      </c>
      <c r="AU13" s="23" t="s">
        <v>67</v>
      </c>
      <c r="AV13" s="23" t="s">
        <v>67</v>
      </c>
      <c r="AW13" s="23" t="s">
        <v>67</v>
      </c>
      <c r="AX13" s="23" t="s">
        <v>68</v>
      </c>
      <c r="AY13" s="23" t="s">
        <v>68</v>
      </c>
      <c r="AZ13" s="23" t="s">
        <v>68</v>
      </c>
    </row>
    <row r="14" spans="1:52" ht="12.75" customHeight="1" x14ac:dyDescent="0.2">
      <c r="A14" t="s">
        <v>2</v>
      </c>
      <c r="C14" s="4" t="s">
        <v>69</v>
      </c>
      <c r="D14" s="4" t="s">
        <v>69</v>
      </c>
      <c r="E14" s="4" t="s">
        <v>69</v>
      </c>
      <c r="F14" s="4" t="s">
        <v>69</v>
      </c>
      <c r="G14" s="4" t="s">
        <v>69</v>
      </c>
      <c r="H14" s="4" t="s">
        <v>69</v>
      </c>
      <c r="I14" s="4" t="s">
        <v>69</v>
      </c>
      <c r="J14" s="4" t="s">
        <v>69</v>
      </c>
      <c r="K14" s="4" t="s">
        <v>69</v>
      </c>
      <c r="L14" t="s">
        <v>2</v>
      </c>
      <c r="M14" s="4" t="s">
        <v>69</v>
      </c>
      <c r="N14" s="4" t="s">
        <v>69</v>
      </c>
      <c r="O14" s="4" t="s">
        <v>69</v>
      </c>
      <c r="P14" s="4" t="s">
        <v>69</v>
      </c>
      <c r="Q14" s="4" t="s">
        <v>69</v>
      </c>
      <c r="R14" s="4" t="s">
        <v>69</v>
      </c>
      <c r="S14" s="4" t="s">
        <v>69</v>
      </c>
      <c r="T14" s="4" t="s">
        <v>69</v>
      </c>
      <c r="U14" s="4" t="s">
        <v>69</v>
      </c>
      <c r="V14" s="4" t="s">
        <v>69</v>
      </c>
      <c r="W14" t="s">
        <v>2</v>
      </c>
      <c r="X14" s="4" t="s">
        <v>69</v>
      </c>
      <c r="Y14" s="4" t="s">
        <v>69</v>
      </c>
      <c r="Z14" s="4" t="s">
        <v>69</v>
      </c>
      <c r="AA14" s="4" t="s">
        <v>69</v>
      </c>
      <c r="AB14" s="4" t="s">
        <v>69</v>
      </c>
      <c r="AC14" s="4" t="s">
        <v>69</v>
      </c>
      <c r="AD14" s="4" t="s">
        <v>69</v>
      </c>
      <c r="AE14" s="4" t="s">
        <v>69</v>
      </c>
      <c r="AF14" s="4" t="s">
        <v>69</v>
      </c>
      <c r="AG14" s="4" t="s">
        <v>69</v>
      </c>
      <c r="AH14" t="s">
        <v>2</v>
      </c>
      <c r="AI14" s="4" t="s">
        <v>69</v>
      </c>
      <c r="AJ14" s="4" t="s">
        <v>69</v>
      </c>
      <c r="AK14" s="4" t="s">
        <v>69</v>
      </c>
      <c r="AL14" s="4" t="s">
        <v>69</v>
      </c>
      <c r="AM14" s="4" t="s">
        <v>69</v>
      </c>
      <c r="AN14" s="4" t="s">
        <v>69</v>
      </c>
      <c r="AO14" s="4" t="s">
        <v>69</v>
      </c>
      <c r="AP14" t="s">
        <v>2</v>
      </c>
      <c r="AR14" s="4" t="s">
        <v>70</v>
      </c>
      <c r="AS14" s="4" t="s">
        <v>70</v>
      </c>
      <c r="AT14" s="4" t="s">
        <v>70</v>
      </c>
      <c r="AU14" s="4" t="s">
        <v>71</v>
      </c>
      <c r="AV14" s="4" t="s">
        <v>71</v>
      </c>
      <c r="AW14" s="4" t="s">
        <v>71</v>
      </c>
      <c r="AX14" s="4" t="s">
        <v>71</v>
      </c>
      <c r="AY14" s="4" t="s">
        <v>71</v>
      </c>
      <c r="AZ14" s="4" t="s">
        <v>71</v>
      </c>
    </row>
    <row r="15" spans="1:52" ht="12.75" customHeight="1" x14ac:dyDescent="0.2">
      <c r="A15" t="s">
        <v>3</v>
      </c>
      <c r="C15" s="4">
        <v>0.2</v>
      </c>
      <c r="D15" s="4">
        <v>0.01</v>
      </c>
      <c r="E15" s="4">
        <v>3</v>
      </c>
      <c r="F15" s="4">
        <v>1</v>
      </c>
      <c r="G15" s="4">
        <v>0.5</v>
      </c>
      <c r="H15" s="4">
        <v>5</v>
      </c>
      <c r="I15" s="4">
        <v>0.01</v>
      </c>
      <c r="J15" s="4">
        <v>1</v>
      </c>
      <c r="K15" s="4">
        <v>1</v>
      </c>
      <c r="L15" t="s">
        <v>3</v>
      </c>
      <c r="M15" s="4">
        <v>1</v>
      </c>
      <c r="N15" s="4">
        <v>0.5</v>
      </c>
      <c r="O15" s="4">
        <v>0.01</v>
      </c>
      <c r="P15" s="4">
        <v>10</v>
      </c>
      <c r="Q15" s="4">
        <v>0.01</v>
      </c>
      <c r="R15" s="4">
        <v>0.5</v>
      </c>
      <c r="S15" s="4">
        <v>1</v>
      </c>
      <c r="T15" s="4">
        <v>0.01</v>
      </c>
      <c r="U15" s="4">
        <v>2</v>
      </c>
      <c r="V15" s="4">
        <v>1</v>
      </c>
      <c r="W15" t="s">
        <v>3</v>
      </c>
      <c r="X15" s="4">
        <v>0.01</v>
      </c>
      <c r="Y15" s="4">
        <v>1</v>
      </c>
      <c r="Z15" s="4">
        <v>1</v>
      </c>
      <c r="AA15" s="4">
        <v>0.01</v>
      </c>
      <c r="AB15" s="4">
        <v>2</v>
      </c>
      <c r="AC15" s="4">
        <v>0.01</v>
      </c>
      <c r="AD15" s="4">
        <v>5</v>
      </c>
      <c r="AE15" s="4">
        <v>0.5</v>
      </c>
      <c r="AF15" s="4">
        <v>10</v>
      </c>
      <c r="AG15" s="4">
        <v>0.5</v>
      </c>
      <c r="AH15" t="s">
        <v>3</v>
      </c>
      <c r="AI15" s="4">
        <v>0.01</v>
      </c>
      <c r="AJ15" s="4">
        <v>2</v>
      </c>
      <c r="AK15" s="4">
        <v>2</v>
      </c>
      <c r="AL15" s="4">
        <v>10</v>
      </c>
      <c r="AM15" s="4">
        <v>0.5</v>
      </c>
      <c r="AN15" s="4">
        <v>0.5</v>
      </c>
      <c r="AO15" s="4">
        <v>0.5</v>
      </c>
      <c r="AP15" t="s">
        <v>3</v>
      </c>
      <c r="AR15" s="4">
        <v>0.01</v>
      </c>
      <c r="AS15" s="4">
        <v>0.01</v>
      </c>
      <c r="AT15" s="4">
        <v>0.01</v>
      </c>
      <c r="AU15" s="4"/>
      <c r="AV15" s="4"/>
      <c r="AW15" s="4">
        <v>0.01</v>
      </c>
      <c r="AX15" s="4">
        <v>0.1</v>
      </c>
      <c r="AY15" s="4"/>
      <c r="AZ15" s="4"/>
    </row>
    <row r="16" spans="1:52" ht="12.75" customHeight="1" x14ac:dyDescent="0.2">
      <c r="A16" t="s">
        <v>14</v>
      </c>
      <c r="C16" s="8">
        <v>100</v>
      </c>
      <c r="D16" s="8">
        <v>15</v>
      </c>
      <c r="E16" s="8">
        <v>10000</v>
      </c>
      <c r="F16" s="8">
        <v>10000</v>
      </c>
      <c r="G16" s="8">
        <v>10000</v>
      </c>
      <c r="H16" s="8">
        <v>10000</v>
      </c>
      <c r="I16" s="8">
        <v>15</v>
      </c>
      <c r="J16" s="8">
        <v>10000</v>
      </c>
      <c r="K16" s="8">
        <v>10000</v>
      </c>
      <c r="L16" t="s">
        <v>14</v>
      </c>
      <c r="M16" s="8">
        <v>10000</v>
      </c>
      <c r="N16" s="8">
        <v>10000</v>
      </c>
      <c r="O16" s="8">
        <v>15</v>
      </c>
      <c r="P16" s="8">
        <v>10000</v>
      </c>
      <c r="Q16" s="8">
        <v>15</v>
      </c>
      <c r="R16" s="8">
        <v>10000</v>
      </c>
      <c r="S16" s="8">
        <v>10000</v>
      </c>
      <c r="T16" s="8">
        <v>15</v>
      </c>
      <c r="U16" s="8">
        <v>10000</v>
      </c>
      <c r="V16" s="8">
        <v>10000</v>
      </c>
      <c r="W16" t="s">
        <v>14</v>
      </c>
      <c r="X16" s="8">
        <v>15</v>
      </c>
      <c r="Y16" s="8">
        <v>10000</v>
      </c>
      <c r="Z16" s="8">
        <v>10000</v>
      </c>
      <c r="AA16" s="8">
        <v>15</v>
      </c>
      <c r="AB16" s="8">
        <v>10000</v>
      </c>
      <c r="AC16" s="8">
        <v>10</v>
      </c>
      <c r="AD16" s="8">
        <v>10000</v>
      </c>
      <c r="AE16" s="8">
        <v>10000</v>
      </c>
      <c r="AF16" s="8">
        <v>10000</v>
      </c>
      <c r="AG16" s="8">
        <v>5000</v>
      </c>
      <c r="AH16" t="s">
        <v>14</v>
      </c>
      <c r="AI16" s="8">
        <v>15</v>
      </c>
      <c r="AJ16" s="8">
        <v>10000</v>
      </c>
      <c r="AK16" s="8">
        <v>10000</v>
      </c>
      <c r="AL16" s="8">
        <v>10000</v>
      </c>
      <c r="AM16" s="8">
        <v>10000</v>
      </c>
      <c r="AN16" s="8">
        <v>10000</v>
      </c>
      <c r="AO16" s="8">
        <v>10000</v>
      </c>
      <c r="AP16" t="s">
        <v>14</v>
      </c>
      <c r="AR16" s="8"/>
      <c r="AS16" s="8"/>
      <c r="AT16" s="8"/>
      <c r="AU16" s="8"/>
      <c r="AV16" s="8"/>
      <c r="AW16" s="8"/>
      <c r="AX16" s="8"/>
      <c r="AY16" s="8"/>
      <c r="AZ16" s="8"/>
    </row>
    <row r="17" spans="1:52" ht="12.75" customHeight="1" x14ac:dyDescent="0.2">
      <c r="C17" s="8"/>
      <c r="D17" s="8"/>
      <c r="E17" s="8"/>
      <c r="F17" s="8"/>
      <c r="G17" s="8"/>
      <c r="H17" s="8"/>
      <c r="I17" s="8"/>
      <c r="J17" s="8"/>
      <c r="K17" s="8"/>
      <c r="M17" s="8"/>
      <c r="N17" s="8"/>
      <c r="O17" s="8"/>
      <c r="P17" s="8"/>
      <c r="Q17" s="8"/>
      <c r="R17" s="8"/>
      <c r="S17" s="8"/>
      <c r="T17" s="8"/>
      <c r="U17" s="8"/>
      <c r="V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I17" s="8"/>
      <c r="AJ17" s="8"/>
      <c r="AK17" s="8"/>
      <c r="AL17" s="8"/>
      <c r="AM17" s="8"/>
      <c r="AN17" s="8"/>
      <c r="AO17" s="8"/>
      <c r="AR17" s="8"/>
      <c r="AS17" s="8"/>
      <c r="AT17" s="8"/>
      <c r="AU17" s="8"/>
      <c r="AV17" s="8"/>
      <c r="AW17" s="8"/>
      <c r="AX17" s="8"/>
      <c r="AY17" s="8"/>
      <c r="AZ17" s="8"/>
    </row>
    <row r="18" spans="1:52" ht="12.75" customHeight="1" x14ac:dyDescent="0.2">
      <c r="A18" s="17" t="s">
        <v>83</v>
      </c>
      <c r="B18" s="16">
        <f>SUM(B20:B24)</f>
        <v>478.20000000000005</v>
      </c>
      <c r="C18" s="13">
        <f>((($B$20*C20/100)+($B$21*C21/100)+($B$22*C22/100)+($B$23*C23/100)+($B$24*C24/100))*100)/SUM($B$20:$B$24)</f>
        <v>47.247908824759513</v>
      </c>
      <c r="D18" s="13">
        <f t="shared" ref="D18:AO18" si="0">((($B$20*D20/100)+($B$21*D21/100)+($B$22*D22/100)+($B$23*D23/100)+($B$24*D24/100))*100)/SUM($B$20:$B$24)</f>
        <v>1.4353931409452112</v>
      </c>
      <c r="E18" s="13">
        <f t="shared" si="0"/>
        <v>3758.9242994562937</v>
      </c>
      <c r="F18" s="13">
        <f t="shared" si="0"/>
        <v>106.09326641572562</v>
      </c>
      <c r="G18" s="15" t="s">
        <v>73</v>
      </c>
      <c r="H18" s="13">
        <f t="shared" si="0"/>
        <v>92.25365955667084</v>
      </c>
      <c r="I18" s="13">
        <f t="shared" si="0"/>
        <v>4.4169196988707649</v>
      </c>
      <c r="J18" s="13">
        <f t="shared" si="0"/>
        <v>74.215600167293999</v>
      </c>
      <c r="K18" s="13">
        <f t="shared" si="0"/>
        <v>8.4719782517775002</v>
      </c>
      <c r="L18" s="17" t="s">
        <v>83</v>
      </c>
      <c r="M18" s="13">
        <f t="shared" si="0"/>
        <v>101.99247176913426</v>
      </c>
      <c r="N18" s="13">
        <f t="shared" si="0"/>
        <v>708.51300710999578</v>
      </c>
      <c r="O18" s="13" t="s">
        <v>92</v>
      </c>
      <c r="P18" s="13">
        <f t="shared" si="0"/>
        <v>31.075282308657457</v>
      </c>
      <c r="Q18" s="13">
        <f t="shared" si="0"/>
        <v>1.0201652028439983</v>
      </c>
      <c r="R18" s="13">
        <f t="shared" si="0"/>
        <v>19.937913007109998</v>
      </c>
      <c r="S18" s="13">
        <f t="shared" si="0"/>
        <v>10.746549560853198</v>
      </c>
      <c r="T18" s="13">
        <f t="shared" si="0"/>
        <v>0.85592220828105392</v>
      </c>
      <c r="U18" s="13">
        <f t="shared" si="0"/>
        <v>6731.6047678795476</v>
      </c>
      <c r="V18" s="13" t="s">
        <v>92</v>
      </c>
      <c r="W18" s="17" t="s">
        <v>83</v>
      </c>
      <c r="X18" s="13">
        <f t="shared" si="0"/>
        <v>0.17645754914261819</v>
      </c>
      <c r="Y18" s="13">
        <f t="shared" si="0"/>
        <v>31.342325386867415</v>
      </c>
      <c r="Z18" s="13">
        <f t="shared" si="0"/>
        <v>16.57130907570054</v>
      </c>
      <c r="AA18" s="13">
        <f t="shared" si="0"/>
        <v>6.0236302802174825E-2</v>
      </c>
      <c r="AB18" s="13" t="s">
        <v>75</v>
      </c>
      <c r="AC18" s="13" t="s">
        <v>77</v>
      </c>
      <c r="AD18" s="13">
        <f t="shared" si="0"/>
        <v>205.13341698034293</v>
      </c>
      <c r="AE18" s="13">
        <f>((($B$20*AE20/100)+($B$21*AE21/100)+($B$23*AE23/100)+($B$24*AE24/100))*100)/($B$20+$B$21+$B$23+$B$24)</f>
        <v>2.9776965265082267</v>
      </c>
      <c r="AF18" s="13">
        <f t="shared" si="0"/>
        <v>52.601212881639469</v>
      </c>
      <c r="AG18" s="13">
        <f t="shared" si="0"/>
        <v>73.756273525721454</v>
      </c>
      <c r="AH18" s="17" t="s">
        <v>83</v>
      </c>
      <c r="AI18" s="13">
        <f t="shared" si="0"/>
        <v>5.7774989544123787E-2</v>
      </c>
      <c r="AJ18" s="13" t="s">
        <v>92</v>
      </c>
      <c r="AK18" s="13">
        <f t="shared" si="0"/>
        <v>21.379339188624002</v>
      </c>
      <c r="AL18" s="13">
        <f t="shared" si="0"/>
        <v>125.1685487243831</v>
      </c>
      <c r="AM18" s="13">
        <f t="shared" si="0"/>
        <v>7.4478879130071087</v>
      </c>
      <c r="AN18" s="13" t="s">
        <v>92</v>
      </c>
      <c r="AO18" s="13">
        <f t="shared" si="0"/>
        <v>34.89696779590129</v>
      </c>
      <c r="AP18" s="31" t="s">
        <v>83</v>
      </c>
      <c r="AQ18" s="14">
        <f>SUM(AQ20:AQ24)</f>
        <v>478.20000000000005</v>
      </c>
      <c r="AR18" s="8"/>
      <c r="AS18" s="8"/>
      <c r="AT18" s="8"/>
      <c r="AU18" s="8"/>
      <c r="AV18" s="8"/>
      <c r="AW18" s="8"/>
      <c r="AX18" s="8"/>
      <c r="AY18" s="8"/>
      <c r="AZ18" s="8"/>
    </row>
    <row r="19" spans="1:52" ht="12.75" customHeight="1" x14ac:dyDescent="0.2">
      <c r="A19" s="24" t="str">
        <f>IF("UNK"="UNK","M1","*UNK M1")</f>
        <v>M1</v>
      </c>
      <c r="B19" s="25">
        <v>185.2</v>
      </c>
      <c r="C19" s="26"/>
      <c r="D19" s="26"/>
      <c r="E19" s="26"/>
      <c r="F19" s="26"/>
      <c r="G19" s="27"/>
      <c r="H19" s="26"/>
      <c r="I19" s="26"/>
      <c r="J19" s="26"/>
      <c r="K19" s="26"/>
      <c r="L19" s="24" t="str">
        <f>IF("UNK"="UNK","M1","*UNK M1")</f>
        <v>M1</v>
      </c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4" t="str">
        <f>IF("UNK"="UNK","M1","*UNK M1")</f>
        <v>M1</v>
      </c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4" t="str">
        <f>IF("UNK"="UNK","M1","*UNK M1")</f>
        <v>M1</v>
      </c>
      <c r="AI19" s="26"/>
      <c r="AJ19" s="26"/>
      <c r="AK19" s="26"/>
      <c r="AL19" s="26"/>
      <c r="AM19" s="26"/>
      <c r="AN19" s="26"/>
      <c r="AO19" s="26"/>
      <c r="AP19" s="36" t="str">
        <f>IF("UNK"="UNK","M1","*UNK M1")</f>
        <v>M1</v>
      </c>
      <c r="AQ19" s="14">
        <v>185.2</v>
      </c>
      <c r="AR19" s="37">
        <v>10.19</v>
      </c>
      <c r="AS19" s="37">
        <v>3.29</v>
      </c>
      <c r="AT19" s="37">
        <v>6.9</v>
      </c>
      <c r="AU19" s="38">
        <v>-9.1</v>
      </c>
      <c r="AV19" s="38">
        <v>206.5</v>
      </c>
      <c r="AW19" s="38">
        <v>215.6</v>
      </c>
      <c r="AX19" s="38">
        <v>8.1999999999999993</v>
      </c>
      <c r="AY19" s="38">
        <v>0.96</v>
      </c>
      <c r="AZ19" s="38" t="s">
        <v>72</v>
      </c>
    </row>
    <row r="20" spans="1:52" ht="12.75" customHeight="1" x14ac:dyDescent="0.2">
      <c r="A20" s="2" t="str">
        <f>IF("UNK"="UNK","M1-40+70","*UNK M1-40+70")</f>
        <v>M1-40+70</v>
      </c>
      <c r="B20" s="11">
        <v>84.7</v>
      </c>
      <c r="C20" s="7">
        <v>39.6</v>
      </c>
      <c r="D20" s="7">
        <v>2.54</v>
      </c>
      <c r="E20" s="7">
        <v>1299</v>
      </c>
      <c r="F20" s="7">
        <v>224</v>
      </c>
      <c r="G20" s="7" t="s">
        <v>73</v>
      </c>
      <c r="H20" s="7">
        <v>60</v>
      </c>
      <c r="I20" s="7">
        <v>6.72</v>
      </c>
      <c r="J20" s="7">
        <v>76</v>
      </c>
      <c r="K20" s="7">
        <v>3</v>
      </c>
      <c r="L20" s="2" t="str">
        <f>IF("UNK"="UNK","M1-40+70","*UNK M1-40+70")</f>
        <v>M1-40+70</v>
      </c>
      <c r="M20" s="7">
        <v>215</v>
      </c>
      <c r="N20" s="7">
        <v>642.5</v>
      </c>
      <c r="O20" s="7">
        <v>6.26</v>
      </c>
      <c r="P20" s="7">
        <v>12</v>
      </c>
      <c r="Q20" s="7">
        <v>1.85</v>
      </c>
      <c r="R20" s="7">
        <v>22.4</v>
      </c>
      <c r="S20" s="7">
        <v>18</v>
      </c>
      <c r="T20" s="7">
        <v>1.42</v>
      </c>
      <c r="U20" s="7">
        <v>9125</v>
      </c>
      <c r="V20" s="7">
        <v>1</v>
      </c>
      <c r="W20" s="2" t="str">
        <f>IF("UNK"="UNK","M1-40+70","*UNK M1-40+70")</f>
        <v>M1-40+70</v>
      </c>
      <c r="X20" s="7">
        <v>0.28999999999999998</v>
      </c>
      <c r="Y20" s="7">
        <v>7</v>
      </c>
      <c r="Z20" s="7">
        <v>11</v>
      </c>
      <c r="AA20" s="7">
        <v>0.1</v>
      </c>
      <c r="AB20" s="7">
        <v>4399</v>
      </c>
      <c r="AC20" s="7">
        <v>8.26</v>
      </c>
      <c r="AD20" s="7">
        <v>169</v>
      </c>
      <c r="AE20" s="7">
        <v>3.7</v>
      </c>
      <c r="AF20" s="7">
        <v>55</v>
      </c>
      <c r="AG20" s="7">
        <v>102</v>
      </c>
      <c r="AH20" s="2" t="str">
        <f>IF("UNK"="UNK","M1-40+70","*UNK M1-40+70")</f>
        <v>M1-40+70</v>
      </c>
      <c r="AI20" s="7">
        <v>0.09</v>
      </c>
      <c r="AJ20" s="7" t="s">
        <v>74</v>
      </c>
      <c r="AK20" s="7">
        <v>24</v>
      </c>
      <c r="AL20" s="7">
        <v>22</v>
      </c>
      <c r="AM20" s="7">
        <v>10.199999999999999</v>
      </c>
      <c r="AN20" s="7" t="s">
        <v>75</v>
      </c>
      <c r="AO20" s="7">
        <v>45.7</v>
      </c>
      <c r="AP20" s="2" t="str">
        <f>IF("UNK"="UNK","M1-40+70","*UNK M1-40+70")</f>
        <v>M1-40+70</v>
      </c>
      <c r="AQ20" s="11">
        <v>84.7</v>
      </c>
      <c r="AR20" s="7" t="s">
        <v>82</v>
      </c>
      <c r="AS20" s="7" t="s">
        <v>82</v>
      </c>
      <c r="AT20" s="7" t="s">
        <v>82</v>
      </c>
    </row>
    <row r="21" spans="1:52" ht="12.75" customHeight="1" x14ac:dyDescent="0.2">
      <c r="A21" s="2" t="str">
        <f>IF("UNK"="UNK","M1-70+140","*UNK M1-70+140")</f>
        <v>M1-70+140</v>
      </c>
      <c r="B21" s="11">
        <v>87.7</v>
      </c>
      <c r="C21" s="7">
        <v>47.7</v>
      </c>
      <c r="D21" s="7">
        <v>1.63</v>
      </c>
      <c r="E21" s="7">
        <v>2084</v>
      </c>
      <c r="F21" s="7">
        <v>122</v>
      </c>
      <c r="G21" s="7" t="s">
        <v>73</v>
      </c>
      <c r="H21" s="7">
        <v>82</v>
      </c>
      <c r="I21" s="7">
        <v>4.6500000000000004</v>
      </c>
      <c r="J21" s="7">
        <v>80</v>
      </c>
      <c r="K21" s="7">
        <v>6</v>
      </c>
      <c r="L21" s="2" t="str">
        <f>IF("UNK"="UNK","M1-70+140","*UNK M1-70+140")</f>
        <v>M1-70+140</v>
      </c>
      <c r="M21" s="7">
        <v>345</v>
      </c>
      <c r="N21" s="7">
        <v>741.5</v>
      </c>
      <c r="O21" s="7" t="s">
        <v>76</v>
      </c>
      <c r="P21" s="7">
        <v>16</v>
      </c>
      <c r="Q21" s="7">
        <v>1.1599999999999999</v>
      </c>
      <c r="R21" s="7">
        <v>25.6</v>
      </c>
      <c r="S21" s="7">
        <v>12</v>
      </c>
      <c r="T21" s="7">
        <v>0.93</v>
      </c>
      <c r="U21" s="7">
        <v>8540</v>
      </c>
      <c r="V21" s="7">
        <v>3</v>
      </c>
      <c r="W21" s="2" t="str">
        <f>IF("UNK"="UNK","M1-70+140","*UNK M1-70+140")</f>
        <v>M1-70+140</v>
      </c>
      <c r="X21" s="7">
        <v>0.16</v>
      </c>
      <c r="Y21" s="7">
        <v>21</v>
      </c>
      <c r="Z21" s="7">
        <v>18</v>
      </c>
      <c r="AA21" s="7">
        <v>7.0000000000000007E-2</v>
      </c>
      <c r="AB21" s="7">
        <v>6440</v>
      </c>
      <c r="AC21" s="7" t="s">
        <v>77</v>
      </c>
      <c r="AD21" s="7">
        <v>158</v>
      </c>
      <c r="AE21" s="7">
        <v>2.5</v>
      </c>
      <c r="AF21" s="7">
        <v>79</v>
      </c>
      <c r="AG21" s="7">
        <v>71.599999999999994</v>
      </c>
      <c r="AH21" s="2" t="str">
        <f>IF("UNK"="UNK","M1-70+140","*UNK M1-70+140")</f>
        <v>M1-70+140</v>
      </c>
      <c r="AI21" s="7">
        <v>0.06</v>
      </c>
      <c r="AJ21" s="7" t="s">
        <v>74</v>
      </c>
      <c r="AK21" s="7">
        <v>17</v>
      </c>
      <c r="AL21" s="7">
        <v>22</v>
      </c>
      <c r="AM21" s="7">
        <v>7.9</v>
      </c>
      <c r="AN21" s="7" t="s">
        <v>75</v>
      </c>
      <c r="AO21" s="7">
        <v>28</v>
      </c>
      <c r="AP21" s="2" t="str">
        <f>IF("UNK"="UNK","M1-70+140","*UNK M1-70+140")</f>
        <v>M1-70+140</v>
      </c>
      <c r="AQ21" s="11">
        <v>87.7</v>
      </c>
      <c r="AR21" s="7" t="s">
        <v>82</v>
      </c>
      <c r="AS21" s="7" t="s">
        <v>82</v>
      </c>
      <c r="AT21" s="7" t="s">
        <v>82</v>
      </c>
    </row>
    <row r="22" spans="1:52" ht="12.75" customHeight="1" x14ac:dyDescent="0.2">
      <c r="A22" s="2" t="str">
        <f>IF("UNK"="UNK","M1-140+270","*UNK M1-140+270")</f>
        <v>M1-140+270</v>
      </c>
      <c r="B22" s="11">
        <v>204.7</v>
      </c>
      <c r="C22" s="7">
        <v>44.6</v>
      </c>
      <c r="D22" s="7">
        <v>0.8</v>
      </c>
      <c r="E22" s="7">
        <v>4085</v>
      </c>
      <c r="F22" s="7">
        <v>55</v>
      </c>
      <c r="G22" s="7" t="s">
        <v>73</v>
      </c>
      <c r="H22" s="7">
        <v>108</v>
      </c>
      <c r="I22" s="7">
        <v>2.67</v>
      </c>
      <c r="J22" s="7">
        <v>68</v>
      </c>
      <c r="K22" s="7">
        <v>13</v>
      </c>
      <c r="L22" s="2" t="str">
        <f>IF("UNK"="UNK","M1-140+270","*UNK M1-140+270")</f>
        <v>M1-140+270</v>
      </c>
      <c r="M22" s="7">
        <v>1</v>
      </c>
      <c r="N22" s="7">
        <v>644.70000000000005</v>
      </c>
      <c r="O22" s="7" t="s">
        <v>76</v>
      </c>
      <c r="P22" s="7">
        <v>53</v>
      </c>
      <c r="Q22" s="7">
        <v>0.56999999999999995</v>
      </c>
      <c r="R22" s="7">
        <v>10.6</v>
      </c>
      <c r="S22" s="7">
        <v>6</v>
      </c>
      <c r="T22" s="7">
        <v>0.44</v>
      </c>
      <c r="U22" s="7">
        <v>5186</v>
      </c>
      <c r="V22" s="7">
        <v>1</v>
      </c>
      <c r="W22" s="2" t="str">
        <f>IF("UNK"="UNK","M1-140+270","*UNK M1-140+270")</f>
        <v>M1-140+270</v>
      </c>
      <c r="X22" s="7">
        <v>0.13</v>
      </c>
      <c r="Y22" s="7">
        <v>55</v>
      </c>
      <c r="Z22" s="7">
        <v>21</v>
      </c>
      <c r="AA22" s="7">
        <v>0.03</v>
      </c>
      <c r="AB22" s="7" t="s">
        <v>75</v>
      </c>
      <c r="AC22" s="7" t="s">
        <v>77</v>
      </c>
      <c r="AD22" s="7">
        <v>206</v>
      </c>
      <c r="AE22" s="7" t="s">
        <v>73</v>
      </c>
      <c r="AF22" s="7">
        <v>47</v>
      </c>
      <c r="AG22" s="7">
        <v>54.7</v>
      </c>
      <c r="AH22" s="2" t="str">
        <f>IF("UNK"="UNK","M1-140+270","*UNK M1-140+270")</f>
        <v>M1-140+270</v>
      </c>
      <c r="AI22" s="7">
        <v>0.04</v>
      </c>
      <c r="AJ22" s="7">
        <v>5</v>
      </c>
      <c r="AK22" s="7">
        <v>24</v>
      </c>
      <c r="AL22" s="7">
        <v>216</v>
      </c>
      <c r="AM22" s="7">
        <v>5.4</v>
      </c>
      <c r="AN22" s="7">
        <v>7546.7</v>
      </c>
      <c r="AO22" s="7">
        <v>30.9</v>
      </c>
      <c r="AP22" s="2" t="str">
        <f>IF("UNK"="UNK","M1-140+270","*UNK M1-140+270")</f>
        <v>M1-140+270</v>
      </c>
      <c r="AQ22" s="11">
        <v>204.7</v>
      </c>
      <c r="AR22" s="7" t="s">
        <v>82</v>
      </c>
      <c r="AS22" s="7" t="s">
        <v>82</v>
      </c>
      <c r="AT22" s="7" t="s">
        <v>82</v>
      </c>
    </row>
    <row r="23" spans="1:52" ht="12.75" customHeight="1" x14ac:dyDescent="0.2">
      <c r="A23" s="2" t="str">
        <f>IF("UNK"="UNK","M1-270+325","*UNK M1-270+325")</f>
        <v>M1-270+325</v>
      </c>
      <c r="B23" s="11">
        <v>26.1</v>
      </c>
      <c r="C23" s="7">
        <v>47.2</v>
      </c>
      <c r="D23" s="7">
        <v>0.96</v>
      </c>
      <c r="E23" s="7">
        <v>5660</v>
      </c>
      <c r="F23" s="7">
        <v>71</v>
      </c>
      <c r="G23" s="7" t="s">
        <v>73</v>
      </c>
      <c r="H23" s="7">
        <v>77</v>
      </c>
      <c r="I23" s="7">
        <v>3.53</v>
      </c>
      <c r="J23" s="7">
        <v>61</v>
      </c>
      <c r="K23" s="7">
        <v>9</v>
      </c>
      <c r="L23" s="2" t="str">
        <f>IF("UNK"="UNK","M1-270+325","*UNK M1-270+325")</f>
        <v>M1-270+325</v>
      </c>
      <c r="M23" s="7">
        <v>1</v>
      </c>
      <c r="N23" s="7">
        <v>642.29999999999995</v>
      </c>
      <c r="O23" s="7" t="s">
        <v>76</v>
      </c>
      <c r="P23" s="7">
        <v>15</v>
      </c>
      <c r="Q23" s="7">
        <v>0.67</v>
      </c>
      <c r="R23" s="7">
        <v>26.9</v>
      </c>
      <c r="S23" s="7">
        <v>8</v>
      </c>
      <c r="T23" s="7">
        <v>0.59</v>
      </c>
      <c r="U23" s="7">
        <v>4917</v>
      </c>
      <c r="V23" s="7" t="s">
        <v>78</v>
      </c>
      <c r="W23" s="2" t="str">
        <f>IF("UNK"="UNK","M1-270+325","*UNK M1-270+325")</f>
        <v>M1-270+325</v>
      </c>
      <c r="X23" s="7">
        <v>0.16</v>
      </c>
      <c r="Y23" s="7">
        <v>18</v>
      </c>
      <c r="Z23" s="7">
        <v>14</v>
      </c>
      <c r="AA23" s="7">
        <v>0.05</v>
      </c>
      <c r="AB23" s="7" t="s">
        <v>75</v>
      </c>
      <c r="AC23" s="7" t="s">
        <v>77</v>
      </c>
      <c r="AD23" s="7">
        <v>187</v>
      </c>
      <c r="AE23" s="7">
        <v>1.6</v>
      </c>
      <c r="AF23" s="7">
        <v>42</v>
      </c>
      <c r="AG23" s="7">
        <v>65.400000000000006</v>
      </c>
      <c r="AH23" s="2" t="str">
        <f>IF("UNK"="UNK","M1-270+325","*UNK M1-270+325")</f>
        <v>M1-270+325</v>
      </c>
      <c r="AI23" s="7">
        <v>0.05</v>
      </c>
      <c r="AJ23" s="7">
        <v>11</v>
      </c>
      <c r="AK23" s="7">
        <v>11</v>
      </c>
      <c r="AL23" s="7">
        <v>66</v>
      </c>
      <c r="AM23" s="7">
        <v>6.3</v>
      </c>
      <c r="AN23" s="7">
        <v>8011.1</v>
      </c>
      <c r="AO23" s="7">
        <v>35.1</v>
      </c>
      <c r="AP23" s="2" t="str">
        <f>IF("UNK"="UNK","M1-270+325","*UNK M1-270+325")</f>
        <v>M1-270+325</v>
      </c>
      <c r="AQ23" s="11">
        <v>26.1</v>
      </c>
      <c r="AR23" s="7" t="s">
        <v>82</v>
      </c>
      <c r="AS23" s="7" t="s">
        <v>82</v>
      </c>
      <c r="AT23" s="7" t="s">
        <v>82</v>
      </c>
    </row>
    <row r="24" spans="1:52" ht="12.75" customHeight="1" x14ac:dyDescent="0.2">
      <c r="A24" s="2" t="str">
        <f>IF("UNK"="UNK","M1-325","*UNK M1-325")</f>
        <v>M1-325</v>
      </c>
      <c r="B24" s="11">
        <v>75</v>
      </c>
      <c r="C24" s="7">
        <v>62.6</v>
      </c>
      <c r="D24" s="7">
        <v>1.86</v>
      </c>
      <c r="E24" s="7">
        <v>6944</v>
      </c>
      <c r="F24" s="7">
        <v>106</v>
      </c>
      <c r="G24" s="7" t="s">
        <v>73</v>
      </c>
      <c r="H24" s="7">
        <v>103</v>
      </c>
      <c r="I24" s="7">
        <v>6.62</v>
      </c>
      <c r="J24" s="7">
        <v>87</v>
      </c>
      <c r="K24" s="7">
        <v>5</v>
      </c>
      <c r="L24" s="2" t="str">
        <f>IF("UNK"="UNK","M1-325","*UNK M1-325")</f>
        <v>M1-325</v>
      </c>
      <c r="M24" s="7">
        <v>1</v>
      </c>
      <c r="N24" s="7">
        <v>941.7</v>
      </c>
      <c r="O24" s="7">
        <v>11.92</v>
      </c>
      <c r="P24" s="7">
        <v>16</v>
      </c>
      <c r="Q24" s="7">
        <v>1.27</v>
      </c>
      <c r="R24" s="7">
        <v>33.6</v>
      </c>
      <c r="S24" s="7">
        <v>15</v>
      </c>
      <c r="T24" s="7">
        <v>1.36</v>
      </c>
      <c r="U24" s="7">
        <v>6764</v>
      </c>
      <c r="V24" s="7">
        <v>2</v>
      </c>
      <c r="W24" s="2" t="str">
        <f>IF("UNK"="UNK","M1-325","*UNK M1-325")</f>
        <v>M1-325</v>
      </c>
      <c r="X24" s="7">
        <v>0.2</v>
      </c>
      <c r="Y24" s="7">
        <v>11</v>
      </c>
      <c r="Z24" s="7">
        <v>10</v>
      </c>
      <c r="AA24" s="7">
        <v>0.09</v>
      </c>
      <c r="AB24" s="7" t="s">
        <v>75</v>
      </c>
      <c r="AC24" s="7" t="s">
        <v>77</v>
      </c>
      <c r="AD24" s="7">
        <v>305</v>
      </c>
      <c r="AE24" s="7">
        <v>3.2</v>
      </c>
      <c r="AF24" s="7">
        <v>38</v>
      </c>
      <c r="AG24" s="7">
        <v>99.3</v>
      </c>
      <c r="AH24" s="2" t="str">
        <f>IF("UNK"="UNK","M1-325","*UNK M1-325")</f>
        <v>M1-325</v>
      </c>
      <c r="AI24" s="7">
        <v>7.0000000000000007E-2</v>
      </c>
      <c r="AJ24" s="7">
        <v>13</v>
      </c>
      <c r="AK24" s="7">
        <v>20</v>
      </c>
      <c r="AL24" s="7">
        <v>135</v>
      </c>
      <c r="AM24" s="7">
        <v>9.8000000000000007</v>
      </c>
      <c r="AN24" s="7" t="s">
        <v>75</v>
      </c>
      <c r="AO24" s="7">
        <v>41.6</v>
      </c>
      <c r="AP24" s="2" t="str">
        <f>IF("UNK"="UNK","M1-325","*UNK M1-325")</f>
        <v>M1-325</v>
      </c>
      <c r="AQ24" s="11">
        <v>75</v>
      </c>
      <c r="AR24" s="7" t="s">
        <v>82</v>
      </c>
      <c r="AS24" s="7" t="s">
        <v>82</v>
      </c>
      <c r="AT24" s="7" t="s">
        <v>82</v>
      </c>
    </row>
    <row r="25" spans="1:52" ht="12.75" customHeight="1" x14ac:dyDescent="0.2">
      <c r="A25" s="2"/>
      <c r="B25" s="11"/>
      <c r="C25" s="7"/>
      <c r="D25" s="7"/>
      <c r="E25" s="7"/>
      <c r="F25" s="7"/>
      <c r="G25" s="7"/>
      <c r="H25" s="7"/>
      <c r="I25" s="7"/>
      <c r="J25" s="7"/>
      <c r="K25" s="7"/>
      <c r="L25" s="2"/>
      <c r="M25" s="7"/>
      <c r="N25" s="7"/>
      <c r="O25" s="7"/>
      <c r="P25" s="7"/>
      <c r="Q25" s="7"/>
      <c r="R25" s="7"/>
      <c r="S25" s="7"/>
      <c r="T25" s="7"/>
      <c r="U25" s="7"/>
      <c r="V25" s="7"/>
      <c r="W25" s="2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2"/>
      <c r="AI25" s="7"/>
      <c r="AJ25" s="7"/>
      <c r="AK25" s="7"/>
      <c r="AL25" s="7"/>
      <c r="AM25" s="7"/>
      <c r="AN25" s="7"/>
      <c r="AO25" s="7"/>
      <c r="AP25" s="2"/>
      <c r="AQ25" s="11"/>
      <c r="AR25" s="7"/>
      <c r="AS25" s="7"/>
      <c r="AT25" s="7"/>
    </row>
    <row r="26" spans="1:52" ht="12.75" customHeight="1" x14ac:dyDescent="0.2">
      <c r="A26" s="18" t="s">
        <v>85</v>
      </c>
      <c r="B26" s="16">
        <f>SUM(B28:B32)</f>
        <v>401.8</v>
      </c>
      <c r="C26" s="13">
        <f>((($B$28*C28/100)+($B$29*C29/100)+($B$30*C30/100)+($B$31*C31/100)+($B$32*C32/100))*100)/SUM($B$28:$B$32)</f>
        <v>60.179417620706815</v>
      </c>
      <c r="D26" s="13">
        <f t="shared" ref="D26:AO26" si="1">((($B$28*D28/100)+($B$29*D29/100)+($B$30*D30/100)+($B$31*D31/100)+($B$32*D32/100))*100)/SUM($B$28:$B$32)</f>
        <v>1.3982429069188653</v>
      </c>
      <c r="E26" s="13">
        <f t="shared" si="1"/>
        <v>2682.8028870084618</v>
      </c>
      <c r="F26" s="13">
        <f t="shared" si="1"/>
        <v>99.405425584868084</v>
      </c>
      <c r="G26" s="13" t="s">
        <v>73</v>
      </c>
      <c r="H26" s="13">
        <f t="shared" si="1"/>
        <v>68.57839721254355</v>
      </c>
      <c r="I26" s="13">
        <f t="shared" si="1"/>
        <v>3.9755500248880042</v>
      </c>
      <c r="J26" s="13">
        <f t="shared" si="1"/>
        <v>82.79417620706819</v>
      </c>
      <c r="K26" s="13">
        <f t="shared" si="1"/>
        <v>5.2533598805375812</v>
      </c>
      <c r="L26" s="18" t="s">
        <v>85</v>
      </c>
      <c r="M26" s="13">
        <f t="shared" si="1"/>
        <v>155.71752115480339</v>
      </c>
      <c r="N26" s="13">
        <f t="shared" si="1"/>
        <v>849.91662518665999</v>
      </c>
      <c r="O26" s="13" t="s">
        <v>92</v>
      </c>
      <c r="P26" s="13">
        <f t="shared" si="1"/>
        <v>16.628173220507716</v>
      </c>
      <c r="Q26" s="13">
        <f t="shared" si="1"/>
        <v>1.0247536087605771</v>
      </c>
      <c r="R26" s="13">
        <f t="shared" si="1"/>
        <v>23.918516674962671</v>
      </c>
      <c r="S26" s="13">
        <f t="shared" si="1"/>
        <v>10.611996017919363</v>
      </c>
      <c r="T26" s="13">
        <f t="shared" si="1"/>
        <v>0.68399950223992034</v>
      </c>
      <c r="U26" s="13">
        <v>7714.6</v>
      </c>
      <c r="V26" s="13">
        <v>1.2</v>
      </c>
      <c r="W26" s="18" t="s">
        <v>85</v>
      </c>
      <c r="X26" s="13">
        <f t="shared" si="1"/>
        <v>0.15287456445993031</v>
      </c>
      <c r="Y26" s="13">
        <f t="shared" si="1"/>
        <v>19.504230960676953</v>
      </c>
      <c r="Z26" s="13">
        <f t="shared" si="1"/>
        <v>12.438526630164262</v>
      </c>
      <c r="AA26" s="13">
        <f t="shared" si="1"/>
        <v>5.4402687904430071E-2</v>
      </c>
      <c r="AB26" s="13" t="s">
        <v>92</v>
      </c>
      <c r="AC26" s="13" t="s">
        <v>77</v>
      </c>
      <c r="AD26" s="13">
        <f t="shared" si="1"/>
        <v>238.97436535589847</v>
      </c>
      <c r="AE26" s="13">
        <f t="shared" si="1"/>
        <v>2.3676207068193129</v>
      </c>
      <c r="AF26" s="13">
        <f t="shared" si="1"/>
        <v>77.790194126431061</v>
      </c>
      <c r="AG26" s="13">
        <f t="shared" si="1"/>
        <v>70.625883524141358</v>
      </c>
      <c r="AH26" s="18" t="s">
        <v>85</v>
      </c>
      <c r="AI26" s="13">
        <f t="shared" si="1"/>
        <v>6.2344449975112008E-2</v>
      </c>
      <c r="AJ26" s="13">
        <f>((($B$29*AJ29/100)+($B$30*AJ30/100)+($B$31*AJ31/100)+($B$32*AJ32/100))*100)/SUM($B$29:$B$32)</f>
        <v>7.0241960183767231</v>
      </c>
      <c r="AK26" s="13">
        <f t="shared" si="1"/>
        <v>16.5741662518666</v>
      </c>
      <c r="AL26" s="13" t="s">
        <v>92</v>
      </c>
      <c r="AM26" s="13">
        <f t="shared" si="1"/>
        <v>7.1982329517172721</v>
      </c>
      <c r="AN26" s="13" t="s">
        <v>92</v>
      </c>
      <c r="AO26" s="13">
        <f t="shared" si="1"/>
        <v>32.723568939771027</v>
      </c>
      <c r="AP26" s="36" t="s">
        <v>85</v>
      </c>
      <c r="AQ26" s="14">
        <f>SUM(AQ28:AQ32)</f>
        <v>401.8</v>
      </c>
      <c r="AR26" s="35"/>
      <c r="AS26" s="35"/>
      <c r="AT26" s="35"/>
      <c r="AU26" s="31"/>
      <c r="AV26" s="31"/>
      <c r="AW26" s="31"/>
      <c r="AX26" s="31"/>
      <c r="AY26" s="31"/>
      <c r="AZ26" s="31"/>
    </row>
    <row r="27" spans="1:52" ht="12.75" customHeight="1" x14ac:dyDescent="0.2">
      <c r="A27" s="24" t="str">
        <f>IF("UNK"="UNK","M2","*UNK M2")</f>
        <v>M2</v>
      </c>
      <c r="B27" s="25">
        <v>127.8</v>
      </c>
      <c r="C27" s="26"/>
      <c r="D27" s="27" t="s">
        <v>82</v>
      </c>
      <c r="E27" s="27" t="s">
        <v>82</v>
      </c>
      <c r="F27" s="27" t="s">
        <v>82</v>
      </c>
      <c r="G27" s="27" t="s">
        <v>82</v>
      </c>
      <c r="H27" s="27" t="s">
        <v>82</v>
      </c>
      <c r="I27" s="27" t="s">
        <v>82</v>
      </c>
      <c r="J27" s="27" t="s">
        <v>82</v>
      </c>
      <c r="K27" s="27" t="s">
        <v>82</v>
      </c>
      <c r="L27" s="24" t="str">
        <f>IF("UNK"="UNK","M2","*UNK M2")</f>
        <v>M2</v>
      </c>
      <c r="M27" s="27" t="s">
        <v>82</v>
      </c>
      <c r="N27" s="27" t="s">
        <v>82</v>
      </c>
      <c r="O27" s="27" t="s">
        <v>82</v>
      </c>
      <c r="P27" s="27" t="s">
        <v>82</v>
      </c>
      <c r="Q27" s="27" t="s">
        <v>82</v>
      </c>
      <c r="R27" s="27" t="s">
        <v>82</v>
      </c>
      <c r="S27" s="27" t="s">
        <v>82</v>
      </c>
      <c r="T27" s="27" t="s">
        <v>82</v>
      </c>
      <c r="U27" s="27" t="s">
        <v>82</v>
      </c>
      <c r="V27" s="27" t="s">
        <v>82</v>
      </c>
      <c r="W27" s="24" t="str">
        <f>IF("UNK"="UNK","M2","*UNK M2")</f>
        <v>M2</v>
      </c>
      <c r="X27" s="27" t="s">
        <v>82</v>
      </c>
      <c r="Y27" s="27" t="s">
        <v>82</v>
      </c>
      <c r="Z27" s="27" t="s">
        <v>82</v>
      </c>
      <c r="AA27" s="27" t="s">
        <v>82</v>
      </c>
      <c r="AB27" s="27" t="s">
        <v>82</v>
      </c>
      <c r="AC27" s="27" t="s">
        <v>82</v>
      </c>
      <c r="AD27" s="27" t="s">
        <v>82</v>
      </c>
      <c r="AE27" s="27" t="s">
        <v>82</v>
      </c>
      <c r="AF27" s="27" t="s">
        <v>82</v>
      </c>
      <c r="AG27" s="27" t="s">
        <v>82</v>
      </c>
      <c r="AH27" s="24" t="str">
        <f>IF("UNK"="UNK","M2","*UNK M2")</f>
        <v>M2</v>
      </c>
      <c r="AI27" s="27" t="s">
        <v>82</v>
      </c>
      <c r="AJ27" s="27" t="s">
        <v>82</v>
      </c>
      <c r="AK27" s="27" t="s">
        <v>82</v>
      </c>
      <c r="AL27" s="27" t="s">
        <v>82</v>
      </c>
      <c r="AM27" s="27" t="s">
        <v>82</v>
      </c>
      <c r="AN27" s="27" t="s">
        <v>82</v>
      </c>
      <c r="AO27" s="27" t="s">
        <v>82</v>
      </c>
      <c r="AP27" s="36" t="str">
        <f>IF("UNK"="UNK","M2","*UNK M2")</f>
        <v>M2</v>
      </c>
      <c r="AQ27" s="14">
        <v>127.8</v>
      </c>
      <c r="AR27" s="37">
        <v>10.49</v>
      </c>
      <c r="AS27" s="37">
        <v>3.2</v>
      </c>
      <c r="AT27" s="37">
        <v>7.29</v>
      </c>
      <c r="AU27" s="38">
        <v>-35.299999999999997</v>
      </c>
      <c r="AV27" s="38">
        <v>192.6</v>
      </c>
      <c r="AW27" s="38">
        <v>227.9</v>
      </c>
      <c r="AX27" s="38">
        <v>8.1</v>
      </c>
      <c r="AY27" s="38">
        <v>0.85</v>
      </c>
      <c r="AZ27" s="38" t="s">
        <v>72</v>
      </c>
    </row>
    <row r="28" spans="1:52" ht="12.75" customHeight="1" x14ac:dyDescent="0.2">
      <c r="A28" s="2" t="str">
        <f>IF("UNK"="UNK","M2-40+70","*UNK M2-40+70")</f>
        <v>M2-40+70</v>
      </c>
      <c r="B28" s="11">
        <v>75.3</v>
      </c>
      <c r="C28" s="7">
        <v>58.7</v>
      </c>
      <c r="D28" s="7">
        <v>2.0499999999999998</v>
      </c>
      <c r="E28" s="7">
        <v>1055</v>
      </c>
      <c r="F28" s="7">
        <v>174</v>
      </c>
      <c r="G28" s="7" t="s">
        <v>73</v>
      </c>
      <c r="H28" s="7">
        <v>54</v>
      </c>
      <c r="I28" s="7">
        <v>5.22</v>
      </c>
      <c r="J28" s="7">
        <v>105</v>
      </c>
      <c r="K28" s="7">
        <v>3</v>
      </c>
      <c r="L28" s="2" t="str">
        <f>IF("UNK"="UNK","M2-40+70","*UNK M2-40+70")</f>
        <v>M2-40+70</v>
      </c>
      <c r="M28" s="7">
        <v>254</v>
      </c>
      <c r="N28" s="7">
        <v>857.6</v>
      </c>
      <c r="O28" s="7">
        <v>8.73</v>
      </c>
      <c r="P28" s="7">
        <v>25</v>
      </c>
      <c r="Q28" s="7">
        <v>1.56</v>
      </c>
      <c r="R28" s="7">
        <v>21.4</v>
      </c>
      <c r="S28" s="7">
        <v>16</v>
      </c>
      <c r="T28" s="7">
        <v>0.93</v>
      </c>
      <c r="U28" s="7" t="s">
        <v>75</v>
      </c>
      <c r="V28" s="7" t="s">
        <v>78</v>
      </c>
      <c r="W28" s="2" t="str">
        <f>IF("UNK"="UNK","M2-40+70","*UNK M2-40+70")</f>
        <v>M2-40+70</v>
      </c>
      <c r="X28" s="7">
        <v>0.17</v>
      </c>
      <c r="Y28" s="7">
        <v>10</v>
      </c>
      <c r="Z28" s="7">
        <v>12</v>
      </c>
      <c r="AA28" s="7">
        <v>0.08</v>
      </c>
      <c r="AB28" s="7">
        <v>6170</v>
      </c>
      <c r="AC28" s="7" t="s">
        <v>77</v>
      </c>
      <c r="AD28" s="7">
        <v>205</v>
      </c>
      <c r="AE28" s="7">
        <v>3.3</v>
      </c>
      <c r="AF28" s="7">
        <v>81</v>
      </c>
      <c r="AG28" s="7">
        <v>83.2</v>
      </c>
      <c r="AH28" s="2" t="str">
        <f>IF("UNK"="UNK","M2-40+70","*UNK M2-40+70")</f>
        <v>M2-40+70</v>
      </c>
      <c r="AI28" s="7">
        <v>0.08</v>
      </c>
      <c r="AJ28" s="7" t="s">
        <v>74</v>
      </c>
      <c r="AK28" s="7">
        <v>22</v>
      </c>
      <c r="AL28" s="7">
        <v>19</v>
      </c>
      <c r="AM28" s="7">
        <v>8.4</v>
      </c>
      <c r="AN28" s="7" t="s">
        <v>75</v>
      </c>
      <c r="AO28" s="7">
        <v>35.799999999999997</v>
      </c>
      <c r="AP28" s="2" t="str">
        <f>IF("UNK"="UNK","M2-40+70","*UNK M2-40+70")</f>
        <v>M2-40+70</v>
      </c>
      <c r="AQ28" s="11">
        <v>75.3</v>
      </c>
      <c r="AR28" s="7" t="s">
        <v>82</v>
      </c>
      <c r="AS28" s="7" t="s">
        <v>82</v>
      </c>
      <c r="AT28" s="7" t="s">
        <v>82</v>
      </c>
    </row>
    <row r="29" spans="1:52" ht="12.75" customHeight="1" x14ac:dyDescent="0.2">
      <c r="A29" s="2" t="str">
        <f>IF("UNK"="UNK","M2-70+140","*UNK M2-70+140")</f>
        <v>M2-70+140</v>
      </c>
      <c r="B29" s="11">
        <v>95.5</v>
      </c>
      <c r="C29" s="7">
        <v>54.7</v>
      </c>
      <c r="D29" s="7">
        <v>1.06</v>
      </c>
      <c r="E29" s="7">
        <v>1556</v>
      </c>
      <c r="F29" s="7">
        <v>70</v>
      </c>
      <c r="G29" s="7" t="s">
        <v>73</v>
      </c>
      <c r="H29" s="7">
        <v>68</v>
      </c>
      <c r="I29" s="7">
        <v>2.94</v>
      </c>
      <c r="J29" s="7">
        <v>77</v>
      </c>
      <c r="K29" s="7">
        <v>6</v>
      </c>
      <c r="L29" s="2" t="str">
        <f>IF("UNK"="UNK","M2-70+140","*UNK M2-70+140")</f>
        <v>M2-70+140</v>
      </c>
      <c r="M29" s="7">
        <v>253</v>
      </c>
      <c r="N29" s="7">
        <v>812.8</v>
      </c>
      <c r="O29" s="7" t="s">
        <v>76</v>
      </c>
      <c r="P29" s="7">
        <v>13</v>
      </c>
      <c r="Q29" s="7">
        <v>0.75</v>
      </c>
      <c r="R29" s="7">
        <v>21.6</v>
      </c>
      <c r="S29" s="7">
        <v>9</v>
      </c>
      <c r="T29" s="7">
        <v>0.48</v>
      </c>
      <c r="U29" s="7">
        <v>8213</v>
      </c>
      <c r="V29" s="7">
        <v>1</v>
      </c>
      <c r="W29" s="2" t="str">
        <f>IF("UNK"="UNK","M2-70+140","*UNK M2-70+140")</f>
        <v>M2-70+140</v>
      </c>
      <c r="X29" s="7">
        <v>0.16</v>
      </c>
      <c r="Y29" s="7">
        <v>24</v>
      </c>
      <c r="Z29" s="7">
        <v>14</v>
      </c>
      <c r="AA29" s="7">
        <v>0.04</v>
      </c>
      <c r="AB29" s="7">
        <v>8591</v>
      </c>
      <c r="AC29" s="7" t="s">
        <v>77</v>
      </c>
      <c r="AD29" s="7">
        <v>207</v>
      </c>
      <c r="AE29" s="7">
        <v>1.7</v>
      </c>
      <c r="AF29" s="7">
        <v>105</v>
      </c>
      <c r="AG29" s="7">
        <v>52.3</v>
      </c>
      <c r="AH29" s="2" t="str">
        <f>IF("UNK"="UNK","M2-70+140","*UNK M2-70+140")</f>
        <v>M2-70+140</v>
      </c>
      <c r="AI29" s="7">
        <v>0.05</v>
      </c>
      <c r="AJ29" s="7">
        <v>3</v>
      </c>
      <c r="AK29" s="7">
        <v>13</v>
      </c>
      <c r="AL29" s="7" t="s">
        <v>79</v>
      </c>
      <c r="AM29" s="7">
        <v>5.9</v>
      </c>
      <c r="AN29" s="7" t="s">
        <v>75</v>
      </c>
      <c r="AO29" s="7">
        <v>22.9</v>
      </c>
      <c r="AP29" s="2" t="str">
        <f>IF("UNK"="UNK","M2-70+140","*UNK M2-70+140")</f>
        <v>M2-70+140</v>
      </c>
      <c r="AQ29" s="11">
        <v>95.5</v>
      </c>
      <c r="AR29" s="7" t="s">
        <v>82</v>
      </c>
      <c r="AS29" s="7" t="s">
        <v>82</v>
      </c>
      <c r="AT29" s="7" t="s">
        <v>82</v>
      </c>
    </row>
    <row r="30" spans="1:52" ht="12.75" customHeight="1" x14ac:dyDescent="0.2">
      <c r="A30" s="2" t="str">
        <f>IF("UNK"="UNK","M2-140+270","*UNK M2-140+270")</f>
        <v>M2-140+270</v>
      </c>
      <c r="B30" s="11">
        <v>94.3</v>
      </c>
      <c r="C30" s="7">
        <v>51.1</v>
      </c>
      <c r="D30" s="7">
        <v>0.85</v>
      </c>
      <c r="E30" s="7">
        <v>1972</v>
      </c>
      <c r="F30" s="7">
        <v>62</v>
      </c>
      <c r="G30" s="7" t="s">
        <v>73</v>
      </c>
      <c r="H30" s="7">
        <v>62</v>
      </c>
      <c r="I30" s="7">
        <v>2.4300000000000002</v>
      </c>
      <c r="J30" s="7">
        <v>64</v>
      </c>
      <c r="K30" s="7">
        <v>7</v>
      </c>
      <c r="L30" s="2" t="str">
        <f>IF("UNK"="UNK","M2-140+270","*UNK M2-140+270")</f>
        <v>M2-140+270</v>
      </c>
      <c r="M30" s="7">
        <v>203</v>
      </c>
      <c r="N30" s="7">
        <v>701.1</v>
      </c>
      <c r="O30" s="7" t="s">
        <v>76</v>
      </c>
      <c r="P30" s="7">
        <v>12</v>
      </c>
      <c r="Q30" s="7">
        <v>0.61</v>
      </c>
      <c r="R30" s="7">
        <v>21.8</v>
      </c>
      <c r="S30" s="7">
        <v>6</v>
      </c>
      <c r="T30" s="7">
        <v>0.39</v>
      </c>
      <c r="U30" s="7">
        <v>6891</v>
      </c>
      <c r="V30" s="7">
        <v>1</v>
      </c>
      <c r="W30" s="2" t="str">
        <f>IF("UNK"="UNK","M2-140+270","*UNK M2-140+270")</f>
        <v>M2-140+270</v>
      </c>
      <c r="X30" s="7">
        <v>0.09</v>
      </c>
      <c r="Y30" s="7">
        <v>29</v>
      </c>
      <c r="Z30" s="7">
        <v>14</v>
      </c>
      <c r="AA30" s="7">
        <v>0.03</v>
      </c>
      <c r="AB30" s="7">
        <v>9974</v>
      </c>
      <c r="AC30" s="7" t="s">
        <v>77</v>
      </c>
      <c r="AD30" s="7">
        <v>177</v>
      </c>
      <c r="AE30" s="7">
        <v>1.4</v>
      </c>
      <c r="AF30" s="7">
        <v>89</v>
      </c>
      <c r="AG30" s="7">
        <v>49</v>
      </c>
      <c r="AH30" s="2" t="str">
        <f>IF("UNK"="UNK","M2-140+270","*UNK M2-140+270")</f>
        <v>M2-140+270</v>
      </c>
      <c r="AI30" s="7">
        <v>0.05</v>
      </c>
      <c r="AJ30" s="7">
        <v>5</v>
      </c>
      <c r="AK30" s="7">
        <v>11</v>
      </c>
      <c r="AL30" s="7" t="s">
        <v>79</v>
      </c>
      <c r="AM30" s="7">
        <v>5.3</v>
      </c>
      <c r="AN30" s="7">
        <v>9735.7999999999993</v>
      </c>
      <c r="AO30" s="7">
        <v>19.8</v>
      </c>
      <c r="AP30" s="2" t="str">
        <f>IF("UNK"="UNK","M2-140+270","*UNK M2-140+270")</f>
        <v>M2-140+270</v>
      </c>
      <c r="AQ30" s="11">
        <v>94.3</v>
      </c>
      <c r="AR30" s="7" t="s">
        <v>82</v>
      </c>
      <c r="AS30" s="7" t="s">
        <v>82</v>
      </c>
      <c r="AT30" s="7" t="s">
        <v>82</v>
      </c>
    </row>
    <row r="31" spans="1:52" ht="12.75" customHeight="1" x14ac:dyDescent="0.2">
      <c r="A31" s="2" t="str">
        <f>IF("UNK"="UNK","M2-270+325","*UNK M2-270+325")</f>
        <v>M2-270+325</v>
      </c>
      <c r="B31" s="14">
        <v>35</v>
      </c>
      <c r="C31" s="7">
        <v>53.9</v>
      </c>
      <c r="D31" s="7">
        <v>0.88</v>
      </c>
      <c r="E31" s="7">
        <v>4055</v>
      </c>
      <c r="F31" s="7">
        <v>63</v>
      </c>
      <c r="G31" s="7" t="s">
        <v>73</v>
      </c>
      <c r="H31" s="7">
        <v>57</v>
      </c>
      <c r="I31" s="7">
        <v>3.19</v>
      </c>
      <c r="J31" s="7">
        <v>66</v>
      </c>
      <c r="K31" s="7">
        <v>7</v>
      </c>
      <c r="L31" s="2" t="str">
        <f>IF("UNK"="UNK","M2-270+325","*UNK M2-270+325")</f>
        <v>M2-270+325</v>
      </c>
      <c r="M31" s="7">
        <v>1</v>
      </c>
      <c r="N31" s="7">
        <v>702.8</v>
      </c>
      <c r="O31" s="7" t="s">
        <v>76</v>
      </c>
      <c r="P31" s="7">
        <v>17</v>
      </c>
      <c r="Q31" s="7">
        <v>0.65</v>
      </c>
      <c r="R31" s="7">
        <v>23.7</v>
      </c>
      <c r="S31" s="7">
        <v>6</v>
      </c>
      <c r="T31" s="7">
        <v>0.44</v>
      </c>
      <c r="U31" s="7">
        <v>5724</v>
      </c>
      <c r="V31" s="7">
        <v>1</v>
      </c>
      <c r="W31" s="2" t="str">
        <f>IF("UNK"="UNK","M2-270+325","*UNK M2-270+325")</f>
        <v>M2-270+325</v>
      </c>
      <c r="X31" s="7">
        <v>0.1</v>
      </c>
      <c r="Y31" s="7">
        <v>21</v>
      </c>
      <c r="Z31" s="7">
        <v>12</v>
      </c>
      <c r="AA31" s="7">
        <v>0.03</v>
      </c>
      <c r="AB31" s="7" t="s">
        <v>75</v>
      </c>
      <c r="AC31" s="7" t="s">
        <v>77</v>
      </c>
      <c r="AD31" s="7">
        <v>203</v>
      </c>
      <c r="AE31" s="7">
        <v>1.5</v>
      </c>
      <c r="AF31" s="7">
        <v>53</v>
      </c>
      <c r="AG31" s="7">
        <v>66.2</v>
      </c>
      <c r="AH31" s="2" t="str">
        <f>IF("UNK"="UNK","M2-270+325","*UNK M2-270+325")</f>
        <v>M2-270+325</v>
      </c>
      <c r="AI31" s="7">
        <v>0.04</v>
      </c>
      <c r="AJ31" s="7">
        <v>9</v>
      </c>
      <c r="AK31" s="7">
        <v>11</v>
      </c>
      <c r="AL31" s="7">
        <v>39</v>
      </c>
      <c r="AM31" s="7">
        <v>6</v>
      </c>
      <c r="AN31" s="7">
        <v>9739.6</v>
      </c>
      <c r="AO31" s="7">
        <v>23</v>
      </c>
      <c r="AP31" s="2" t="str">
        <f>IF("UNK"="UNK","M2-270+325","*UNK M2-270+325")</f>
        <v>M2-270+325</v>
      </c>
      <c r="AQ31" s="14">
        <v>35</v>
      </c>
      <c r="AR31" s="7" t="s">
        <v>82</v>
      </c>
      <c r="AS31" s="7" t="s">
        <v>82</v>
      </c>
      <c r="AT31" s="7" t="s">
        <v>82</v>
      </c>
    </row>
    <row r="32" spans="1:52" ht="12.75" customHeight="1" x14ac:dyDescent="0.2">
      <c r="A32" s="2" t="str">
        <f>IF("UNK"="UNK","M2-325","*UNK M2-325")</f>
        <v>M2-325</v>
      </c>
      <c r="B32" s="11">
        <v>101.7</v>
      </c>
      <c r="C32" s="7">
        <v>77</v>
      </c>
      <c r="D32" s="7">
        <v>1.92</v>
      </c>
      <c r="E32" s="7">
        <v>5133</v>
      </c>
      <c r="F32" s="7">
        <v>119</v>
      </c>
      <c r="G32" s="7" t="s">
        <v>73</v>
      </c>
      <c r="H32" s="7">
        <v>90</v>
      </c>
      <c r="I32" s="7">
        <v>5.73</v>
      </c>
      <c r="J32" s="7">
        <v>95</v>
      </c>
      <c r="K32" s="7">
        <v>4</v>
      </c>
      <c r="L32" s="2" t="str">
        <f>IF("UNK"="UNK","M2-325","*UNK M2-325")</f>
        <v>M2-325</v>
      </c>
      <c r="M32" s="7">
        <v>1</v>
      </c>
      <c r="N32" s="7">
        <v>1067.7</v>
      </c>
      <c r="O32" s="7">
        <v>12.96</v>
      </c>
      <c r="P32" s="7">
        <v>18</v>
      </c>
      <c r="Q32" s="7">
        <v>1.4</v>
      </c>
      <c r="R32" s="7">
        <v>30</v>
      </c>
      <c r="S32" s="7">
        <v>14</v>
      </c>
      <c r="T32" s="7">
        <v>1.05</v>
      </c>
      <c r="U32" s="7">
        <v>7745</v>
      </c>
      <c r="V32" s="7">
        <v>2</v>
      </c>
      <c r="W32" s="2" t="str">
        <f>IF("UNK"="UNK","M2-325","*UNK M2-325")</f>
        <v>M2-325</v>
      </c>
      <c r="X32" s="7">
        <v>0.21</v>
      </c>
      <c r="Y32" s="7">
        <v>13</v>
      </c>
      <c r="Z32" s="7">
        <v>10</v>
      </c>
      <c r="AA32" s="7">
        <v>0.08</v>
      </c>
      <c r="AB32" s="7" t="s">
        <v>75</v>
      </c>
      <c r="AC32" s="7" t="s">
        <v>77</v>
      </c>
      <c r="AD32" s="7">
        <v>364</v>
      </c>
      <c r="AE32" s="7">
        <v>3.5</v>
      </c>
      <c r="AF32" s="7">
        <v>48</v>
      </c>
      <c r="AG32" s="7">
        <v>100.1</v>
      </c>
      <c r="AH32" s="2" t="str">
        <f>IF("UNK"="UNK","M2-325","*UNK M2-325")</f>
        <v>M2-325</v>
      </c>
      <c r="AI32" s="7">
        <v>0.08</v>
      </c>
      <c r="AJ32" s="7">
        <v>12</v>
      </c>
      <c r="AK32" s="7">
        <v>23</v>
      </c>
      <c r="AL32" s="7">
        <v>135</v>
      </c>
      <c r="AM32" s="7">
        <v>9.6999999999999993</v>
      </c>
      <c r="AN32" s="7" t="s">
        <v>75</v>
      </c>
      <c r="AO32" s="7">
        <v>55</v>
      </c>
      <c r="AP32" s="2" t="str">
        <f>IF("UNK"="UNK","M2-325","*UNK M2-325")</f>
        <v>M2-325</v>
      </c>
      <c r="AQ32" s="11">
        <v>101.7</v>
      </c>
      <c r="AR32" s="7" t="s">
        <v>82</v>
      </c>
      <c r="AS32" s="7" t="s">
        <v>82</v>
      </c>
      <c r="AT32" s="7" t="s">
        <v>82</v>
      </c>
    </row>
    <row r="33" spans="1:52" ht="12.75" customHeight="1" x14ac:dyDescent="0.2">
      <c r="A33" s="2"/>
      <c r="B33" s="11"/>
      <c r="C33" s="7"/>
      <c r="D33" s="7"/>
      <c r="E33" s="7"/>
      <c r="F33" s="7"/>
      <c r="G33" s="7"/>
      <c r="H33" s="7"/>
      <c r="I33" s="7"/>
      <c r="J33" s="7"/>
      <c r="K33" s="7"/>
      <c r="L33" s="2"/>
      <c r="M33" s="7"/>
      <c r="N33" s="7"/>
      <c r="O33" s="7"/>
      <c r="P33" s="7"/>
      <c r="Q33" s="7"/>
      <c r="R33" s="7"/>
      <c r="S33" s="7"/>
      <c r="T33" s="7"/>
      <c r="U33" s="7"/>
      <c r="V33" s="7"/>
      <c r="W33" s="2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2"/>
      <c r="AI33" s="7"/>
      <c r="AJ33" s="7"/>
      <c r="AK33" s="7"/>
      <c r="AL33" s="7"/>
      <c r="AM33" s="7"/>
      <c r="AN33" s="7"/>
      <c r="AO33" s="7"/>
      <c r="AP33" s="2"/>
      <c r="AQ33" s="11"/>
      <c r="AR33" s="7"/>
      <c r="AS33" s="7"/>
      <c r="AT33" s="7"/>
    </row>
    <row r="34" spans="1:52" ht="12.75" customHeight="1" x14ac:dyDescent="0.2">
      <c r="A34" s="18" t="s">
        <v>86</v>
      </c>
      <c r="B34" s="16">
        <f>SUM(B36:B40)</f>
        <v>420.49999999999994</v>
      </c>
      <c r="C34" s="13">
        <f>((($B$36*C36/100)+($B$37*C37/100)+($B$38*C38/100)+($B$39*C39/100)+($B$40*C40/100))*100)/SUM($B$36:$B$40)</f>
        <v>70.116551724137935</v>
      </c>
      <c r="D34" s="13">
        <f t="shared" ref="D34:AO34" si="2">((($B$36*D36/100)+($B$37*D37/100)+($B$38*D38/100)+($B$39*D39/100)+($B$40*D40/100))*100)/SUM($B$36:$B$40)</f>
        <v>3.0372889417360285</v>
      </c>
      <c r="E34" s="13">
        <f t="shared" si="2"/>
        <v>2761.9148632580263</v>
      </c>
      <c r="F34" s="13">
        <f t="shared" si="2"/>
        <v>351.70725326991686</v>
      </c>
      <c r="G34" s="13">
        <f t="shared" si="2"/>
        <v>0.71624256837098688</v>
      </c>
      <c r="H34" s="13">
        <f t="shared" si="2"/>
        <v>23.832342449464925</v>
      </c>
      <c r="I34" s="13">
        <f t="shared" si="2"/>
        <v>0.44835434007134362</v>
      </c>
      <c r="J34" s="13">
        <f t="shared" si="2"/>
        <v>7.3816884661117728</v>
      </c>
      <c r="K34" s="13">
        <f t="shared" si="2"/>
        <v>16.589536266349587</v>
      </c>
      <c r="L34" s="18" t="s">
        <v>86</v>
      </c>
      <c r="M34" s="13" t="s">
        <v>91</v>
      </c>
      <c r="N34" s="13">
        <f t="shared" si="2"/>
        <v>392.15148632580269</v>
      </c>
      <c r="O34" s="13">
        <v>3.79</v>
      </c>
      <c r="P34" s="13">
        <f t="shared" si="2"/>
        <v>13.213793103448277</v>
      </c>
      <c r="Q34" s="13">
        <f t="shared" si="2"/>
        <v>1.6590582639714628</v>
      </c>
      <c r="R34" s="13">
        <f t="shared" si="2"/>
        <v>14.478739595719382</v>
      </c>
      <c r="S34" s="13">
        <f t="shared" si="2"/>
        <v>7.7933412604042802</v>
      </c>
      <c r="T34" s="13">
        <f t="shared" si="2"/>
        <v>0.34983115338882292</v>
      </c>
      <c r="U34" s="13" t="s">
        <v>75</v>
      </c>
      <c r="V34" s="13">
        <f t="shared" si="2"/>
        <v>1.4204518430439954</v>
      </c>
      <c r="W34" s="18" t="s">
        <v>86</v>
      </c>
      <c r="X34" s="13">
        <f t="shared" si="2"/>
        <v>0.24795719381688466</v>
      </c>
      <c r="Y34" s="13">
        <f t="shared" si="2"/>
        <v>20.076099881093935</v>
      </c>
      <c r="Z34" s="13">
        <f t="shared" si="2"/>
        <v>24.588585017835914</v>
      </c>
      <c r="AA34" s="13">
        <f t="shared" si="2"/>
        <v>2.9873959571938176E-2</v>
      </c>
      <c r="AB34" s="13">
        <f t="shared" si="2"/>
        <v>1090.1483947681331</v>
      </c>
      <c r="AC34" s="13">
        <f t="shared" si="2"/>
        <v>9.3882425683709876</v>
      </c>
      <c r="AD34" s="13">
        <f t="shared" si="2"/>
        <v>45.046611177170035</v>
      </c>
      <c r="AE34" s="13">
        <f t="shared" si="2"/>
        <v>3.5919619500594533</v>
      </c>
      <c r="AF34" s="13">
        <f t="shared" si="2"/>
        <v>17.923424494649229</v>
      </c>
      <c r="AG34" s="13">
        <f t="shared" si="2"/>
        <v>95.569845422116529</v>
      </c>
      <c r="AH34" s="18" t="s">
        <v>86</v>
      </c>
      <c r="AI34" s="13">
        <f t="shared" si="2"/>
        <v>8.8313912009512482E-2</v>
      </c>
      <c r="AJ34" s="13" t="s">
        <v>92</v>
      </c>
      <c r="AK34" s="13">
        <f t="shared" si="2"/>
        <v>32.75790725326992</v>
      </c>
      <c r="AL34" s="13" t="s">
        <v>92</v>
      </c>
      <c r="AM34" s="13">
        <f t="shared" si="2"/>
        <v>4.1132699167657556</v>
      </c>
      <c r="AN34" s="13">
        <f t="shared" si="2"/>
        <v>1615.6648989298453</v>
      </c>
      <c r="AO34" s="13">
        <f t="shared" si="2"/>
        <v>19.460808561236622</v>
      </c>
      <c r="AP34" s="36" t="s">
        <v>86</v>
      </c>
      <c r="AQ34" s="14">
        <f>SUM(AQ36:AQ40)</f>
        <v>420.49999999999994</v>
      </c>
      <c r="AR34" s="7"/>
      <c r="AS34" s="7"/>
      <c r="AT34" s="7"/>
    </row>
    <row r="35" spans="1:52" ht="12.75" customHeight="1" x14ac:dyDescent="0.2">
      <c r="A35" s="24" t="str">
        <f>IF("UNK"="UNK","M3","*UNK M3")</f>
        <v>M3</v>
      </c>
      <c r="B35" s="25">
        <v>217</v>
      </c>
      <c r="C35" s="26" t="s">
        <v>82</v>
      </c>
      <c r="D35" s="27" t="s">
        <v>82</v>
      </c>
      <c r="E35" s="27" t="s">
        <v>82</v>
      </c>
      <c r="F35" s="27" t="s">
        <v>82</v>
      </c>
      <c r="G35" s="27" t="s">
        <v>82</v>
      </c>
      <c r="H35" s="27" t="s">
        <v>82</v>
      </c>
      <c r="I35" s="27" t="s">
        <v>82</v>
      </c>
      <c r="J35" s="27" t="s">
        <v>82</v>
      </c>
      <c r="K35" s="27" t="s">
        <v>82</v>
      </c>
      <c r="L35" s="24" t="str">
        <f>IF("UNK"="UNK","M3","*UNK M3")</f>
        <v>M3</v>
      </c>
      <c r="M35" s="27" t="s">
        <v>82</v>
      </c>
      <c r="N35" s="27" t="s">
        <v>82</v>
      </c>
      <c r="O35" s="27" t="s">
        <v>82</v>
      </c>
      <c r="P35" s="27" t="s">
        <v>82</v>
      </c>
      <c r="Q35" s="27" t="s">
        <v>82</v>
      </c>
      <c r="R35" s="27" t="s">
        <v>82</v>
      </c>
      <c r="S35" s="27" t="s">
        <v>82</v>
      </c>
      <c r="T35" s="27" t="s">
        <v>82</v>
      </c>
      <c r="U35" s="27" t="s">
        <v>82</v>
      </c>
      <c r="V35" s="27" t="s">
        <v>82</v>
      </c>
      <c r="W35" s="24" t="str">
        <f>IF("UNK"="UNK","M3","*UNK M3")</f>
        <v>M3</v>
      </c>
      <c r="X35" s="27" t="s">
        <v>82</v>
      </c>
      <c r="Y35" s="27" t="s">
        <v>82</v>
      </c>
      <c r="Z35" s="27" t="s">
        <v>82</v>
      </c>
      <c r="AA35" s="27" t="s">
        <v>82</v>
      </c>
      <c r="AB35" s="27" t="s">
        <v>82</v>
      </c>
      <c r="AC35" s="27" t="s">
        <v>82</v>
      </c>
      <c r="AD35" s="27" t="s">
        <v>82</v>
      </c>
      <c r="AE35" s="27" t="s">
        <v>82</v>
      </c>
      <c r="AF35" s="27" t="s">
        <v>82</v>
      </c>
      <c r="AG35" s="27" t="s">
        <v>82</v>
      </c>
      <c r="AH35" s="24" t="str">
        <f>IF("UNK"="UNK","M3","*UNK M3")</f>
        <v>M3</v>
      </c>
      <c r="AI35" s="27" t="s">
        <v>82</v>
      </c>
      <c r="AJ35" s="27" t="s">
        <v>82</v>
      </c>
      <c r="AK35" s="27" t="s">
        <v>82</v>
      </c>
      <c r="AL35" s="27" t="s">
        <v>82</v>
      </c>
      <c r="AM35" s="27" t="s">
        <v>82</v>
      </c>
      <c r="AN35" s="27" t="s">
        <v>82</v>
      </c>
      <c r="AO35" s="27" t="s">
        <v>82</v>
      </c>
      <c r="AP35" s="36" t="str">
        <f>IF("UNK"="UNK","M3","*UNK M3")</f>
        <v>M3</v>
      </c>
      <c r="AQ35" s="14">
        <v>217</v>
      </c>
      <c r="AR35" s="37">
        <v>1.91</v>
      </c>
      <c r="AS35" s="37">
        <v>0.53</v>
      </c>
      <c r="AT35" s="37">
        <v>1.38</v>
      </c>
      <c r="AU35" s="38">
        <v>-25.6</v>
      </c>
      <c r="AV35" s="38">
        <v>17.600000000000001</v>
      </c>
      <c r="AW35" s="38">
        <v>43.1</v>
      </c>
      <c r="AX35" s="38">
        <v>7.5</v>
      </c>
      <c r="AY35" s="38">
        <v>0.41</v>
      </c>
      <c r="AZ35" s="38" t="s">
        <v>72</v>
      </c>
    </row>
    <row r="36" spans="1:52" ht="12.75" customHeight="1" x14ac:dyDescent="0.2">
      <c r="A36" s="2" t="str">
        <f>IF("UNK"="UNK","M3-40+70","*UNK M3-40+70")</f>
        <v>M3-40+70</v>
      </c>
      <c r="B36" s="11">
        <v>88.4</v>
      </c>
      <c r="C36" s="7">
        <v>36</v>
      </c>
      <c r="D36" s="7">
        <v>4.8</v>
      </c>
      <c r="E36" s="7">
        <v>576</v>
      </c>
      <c r="F36" s="7">
        <v>424</v>
      </c>
      <c r="G36" s="7">
        <v>1.1000000000000001</v>
      </c>
      <c r="H36" s="7">
        <v>18</v>
      </c>
      <c r="I36" s="7">
        <v>0.45</v>
      </c>
      <c r="J36" s="7">
        <v>7</v>
      </c>
      <c r="K36" s="7">
        <v>8</v>
      </c>
      <c r="L36" s="2" t="str">
        <f>IF("UNK"="UNK","M3-40+70","*UNK M3-40+70")</f>
        <v>M3-40+70</v>
      </c>
      <c r="M36" s="7">
        <v>318</v>
      </c>
      <c r="N36" s="7">
        <v>510.7</v>
      </c>
      <c r="O36" s="7">
        <v>8.99</v>
      </c>
      <c r="P36" s="7">
        <v>16</v>
      </c>
      <c r="Q36" s="7">
        <v>2.67</v>
      </c>
      <c r="R36" s="7">
        <v>13.4</v>
      </c>
      <c r="S36" s="7">
        <v>11</v>
      </c>
      <c r="T36" s="7">
        <v>0.49</v>
      </c>
      <c r="U36" s="7" t="s">
        <v>75</v>
      </c>
      <c r="V36" s="7">
        <v>3</v>
      </c>
      <c r="W36" s="2" t="str">
        <f>IF("UNK"="UNK","M3-40+70","*UNK M3-40+70")</f>
        <v>M3-40+70</v>
      </c>
      <c r="X36" s="7">
        <v>0.37</v>
      </c>
      <c r="Y36" s="7">
        <v>17</v>
      </c>
      <c r="Z36" s="7">
        <v>18</v>
      </c>
      <c r="AA36" s="7">
        <v>0.04</v>
      </c>
      <c r="AB36" s="7">
        <v>803</v>
      </c>
      <c r="AC36" s="7">
        <v>7.09</v>
      </c>
      <c r="AD36" s="7">
        <v>31</v>
      </c>
      <c r="AE36" s="7">
        <v>5.6</v>
      </c>
      <c r="AF36" s="7">
        <v>12</v>
      </c>
      <c r="AG36" s="7">
        <v>143.19999999999999</v>
      </c>
      <c r="AH36" s="2" t="str">
        <f>IF("UNK"="UNK","M3-40+70","*UNK M3-40+70")</f>
        <v>M3-40+70</v>
      </c>
      <c r="AI36" s="7">
        <v>0.13</v>
      </c>
      <c r="AJ36" s="7">
        <v>3</v>
      </c>
      <c r="AK36" s="7">
        <v>50</v>
      </c>
      <c r="AL36" s="7" t="s">
        <v>79</v>
      </c>
      <c r="AM36" s="7">
        <v>5.2</v>
      </c>
      <c r="AN36" s="7">
        <v>3429.7</v>
      </c>
      <c r="AO36" s="7">
        <v>28.2</v>
      </c>
      <c r="AP36" s="2" t="str">
        <f>IF("UNK"="UNK","M3-40+70","*UNK M3-40+70")</f>
        <v>M3-40+70</v>
      </c>
      <c r="AQ36" s="11">
        <v>88.4</v>
      </c>
      <c r="AR36" s="7" t="s">
        <v>82</v>
      </c>
      <c r="AS36" s="7" t="s">
        <v>82</v>
      </c>
      <c r="AT36" s="7" t="s">
        <v>82</v>
      </c>
    </row>
    <row r="37" spans="1:52" ht="12.75" customHeight="1" x14ac:dyDescent="0.2">
      <c r="A37" s="2" t="str">
        <f>IF("UNK"="UNK","M3-70+140","*UNK M3-70+140")</f>
        <v>M3-70+140</v>
      </c>
      <c r="B37" s="11">
        <v>88.1</v>
      </c>
      <c r="C37" s="7">
        <v>83.3</v>
      </c>
      <c r="D37" s="7">
        <v>2.56</v>
      </c>
      <c r="E37" s="7">
        <v>2188</v>
      </c>
      <c r="F37" s="7">
        <v>393</v>
      </c>
      <c r="G37" s="7">
        <v>0.6</v>
      </c>
      <c r="H37" s="7">
        <v>31</v>
      </c>
      <c r="I37" s="7">
        <v>0.28999999999999998</v>
      </c>
      <c r="J37" s="7">
        <v>8</v>
      </c>
      <c r="K37" s="7">
        <v>19</v>
      </c>
      <c r="L37" s="2" t="str">
        <f>IF("UNK"="UNK","M3-70+140","*UNK M3-70+140")</f>
        <v>M3-70+140</v>
      </c>
      <c r="M37" s="7">
        <v>190</v>
      </c>
      <c r="N37" s="7">
        <v>453</v>
      </c>
      <c r="O37" s="7" t="s">
        <v>76</v>
      </c>
      <c r="P37" s="7">
        <v>12</v>
      </c>
      <c r="Q37" s="7">
        <v>1.38</v>
      </c>
      <c r="R37" s="7">
        <v>15.1</v>
      </c>
      <c r="S37" s="7">
        <v>7</v>
      </c>
      <c r="T37" s="7">
        <v>0.32</v>
      </c>
      <c r="U37" s="7" t="s">
        <v>75</v>
      </c>
      <c r="V37" s="7">
        <v>1</v>
      </c>
      <c r="W37" s="2" t="str">
        <f>IF("UNK"="UNK","M3-70+140","*UNK M3-70+140")</f>
        <v>M3-70+140</v>
      </c>
      <c r="X37" s="7">
        <v>0.22</v>
      </c>
      <c r="Y37" s="7">
        <v>24</v>
      </c>
      <c r="Z37" s="7">
        <v>27</v>
      </c>
      <c r="AA37" s="7">
        <v>0.02</v>
      </c>
      <c r="AB37" s="7">
        <v>1494</v>
      </c>
      <c r="AC37" s="7">
        <v>10</v>
      </c>
      <c r="AD37" s="7">
        <v>57</v>
      </c>
      <c r="AE37" s="7">
        <v>3</v>
      </c>
      <c r="AF37" s="7">
        <v>20</v>
      </c>
      <c r="AG37" s="7">
        <v>92.4</v>
      </c>
      <c r="AH37" s="2" t="str">
        <f>IF("UNK"="UNK","M3-70+140","*UNK M3-70+140")</f>
        <v>M3-70+140</v>
      </c>
      <c r="AI37" s="7">
        <v>0.08</v>
      </c>
      <c r="AJ37" s="7" t="s">
        <v>74</v>
      </c>
      <c r="AK37" s="7">
        <v>27</v>
      </c>
      <c r="AL37" s="7">
        <v>10</v>
      </c>
      <c r="AM37" s="7">
        <v>3.5</v>
      </c>
      <c r="AN37" s="7">
        <v>1480.1</v>
      </c>
      <c r="AO37" s="7">
        <v>19.899999999999999</v>
      </c>
      <c r="AP37" s="2" t="str">
        <f>IF("UNK"="UNK","M3-70+140","*UNK M3-70+140")</f>
        <v>M3-70+140</v>
      </c>
      <c r="AQ37" s="11">
        <v>88.1</v>
      </c>
      <c r="AR37" s="7" t="s">
        <v>82</v>
      </c>
      <c r="AS37" s="7" t="s">
        <v>82</v>
      </c>
      <c r="AT37" s="7" t="s">
        <v>82</v>
      </c>
    </row>
    <row r="38" spans="1:52" ht="12.75" customHeight="1" x14ac:dyDescent="0.2">
      <c r="A38" s="2" t="str">
        <f>IF("UNK"="UNK","M3-140+270","*UNK M3-140+270")</f>
        <v>M3-140+270</v>
      </c>
      <c r="B38" s="11">
        <v>177.2</v>
      </c>
      <c r="C38" s="7">
        <v>88</v>
      </c>
      <c r="D38" s="7">
        <v>2.11</v>
      </c>
      <c r="E38" s="7">
        <v>4137</v>
      </c>
      <c r="F38" s="7">
        <v>297</v>
      </c>
      <c r="G38" s="7">
        <v>0.5</v>
      </c>
      <c r="H38" s="7">
        <v>25</v>
      </c>
      <c r="I38" s="7">
        <v>0.35</v>
      </c>
      <c r="J38" s="7">
        <v>8</v>
      </c>
      <c r="K38" s="7">
        <v>21</v>
      </c>
      <c r="L38" s="2" t="str">
        <f>IF("UNK"="UNK","M3-140+270","*UNK M3-140+270")</f>
        <v>M3-140+270</v>
      </c>
      <c r="M38" s="7">
        <v>1</v>
      </c>
      <c r="N38" s="7">
        <v>355.6</v>
      </c>
      <c r="O38" s="7" t="s">
        <v>76</v>
      </c>
      <c r="P38" s="7">
        <v>11</v>
      </c>
      <c r="Q38" s="7">
        <v>1.1399999999999999</v>
      </c>
      <c r="R38" s="7">
        <v>14.3</v>
      </c>
      <c r="S38" s="7">
        <v>6</v>
      </c>
      <c r="T38" s="7">
        <v>0.26</v>
      </c>
      <c r="U38" s="7" t="s">
        <v>75</v>
      </c>
      <c r="V38" s="7">
        <v>1</v>
      </c>
      <c r="W38" s="2" t="str">
        <f>IF("UNK"="UNK","M3-140+270","*UNK M3-140+270")</f>
        <v>M3-140+270</v>
      </c>
      <c r="X38" s="7">
        <v>0.19</v>
      </c>
      <c r="Y38" s="7">
        <v>23</v>
      </c>
      <c r="Z38" s="7">
        <v>28</v>
      </c>
      <c r="AA38" s="7">
        <v>0.02</v>
      </c>
      <c r="AB38" s="7">
        <v>986</v>
      </c>
      <c r="AC38" s="7">
        <v>10</v>
      </c>
      <c r="AD38" s="7">
        <v>51</v>
      </c>
      <c r="AE38" s="7">
        <v>2.5</v>
      </c>
      <c r="AF38" s="7">
        <v>21</v>
      </c>
      <c r="AG38" s="7">
        <v>58.1</v>
      </c>
      <c r="AH38" s="2" t="str">
        <f>IF("UNK"="UNK","M3-140+270","*UNK M3-140+270")</f>
        <v>M3-140+270</v>
      </c>
      <c r="AI38" s="7">
        <v>0.06</v>
      </c>
      <c r="AJ38" s="7">
        <v>2</v>
      </c>
      <c r="AK38" s="7">
        <v>24</v>
      </c>
      <c r="AL38" s="7" t="s">
        <v>79</v>
      </c>
      <c r="AM38" s="7">
        <v>3.3</v>
      </c>
      <c r="AN38" s="7">
        <v>945.3</v>
      </c>
      <c r="AO38" s="7">
        <v>14</v>
      </c>
      <c r="AP38" s="2" t="str">
        <f>IF("UNK"="UNK","M3-140+270","*UNK M3-140+270")</f>
        <v>M3-140+270</v>
      </c>
      <c r="AQ38" s="11">
        <v>177.2</v>
      </c>
      <c r="AR38" s="7" t="s">
        <v>82</v>
      </c>
      <c r="AS38" s="7" t="s">
        <v>82</v>
      </c>
      <c r="AT38" s="7" t="s">
        <v>82</v>
      </c>
    </row>
    <row r="39" spans="1:52" ht="12.75" customHeight="1" x14ac:dyDescent="0.2">
      <c r="A39" s="2" t="str">
        <f>IF("UNK"="UNK","M3-270+325","*UNK M3-270+325")</f>
        <v>M3-270+325</v>
      </c>
      <c r="B39" s="11">
        <v>14.4</v>
      </c>
      <c r="C39" s="7">
        <v>69.5</v>
      </c>
      <c r="D39" s="7">
        <v>2.68</v>
      </c>
      <c r="E39" s="7">
        <v>4048</v>
      </c>
      <c r="F39" s="7">
        <v>382</v>
      </c>
      <c r="G39" s="7">
        <v>0.7</v>
      </c>
      <c r="H39" s="7">
        <v>19</v>
      </c>
      <c r="I39" s="7">
        <v>0.61</v>
      </c>
      <c r="J39" s="7">
        <v>7</v>
      </c>
      <c r="K39" s="7">
        <v>17</v>
      </c>
      <c r="L39" s="2" t="str">
        <f>IF("UNK"="UNK","M3-270+325","*UNK M3-270+325")</f>
        <v>M3-270+325</v>
      </c>
      <c r="M39" s="7">
        <v>1</v>
      </c>
      <c r="N39" s="7">
        <v>287.2</v>
      </c>
      <c r="O39" s="7" t="s">
        <v>76</v>
      </c>
      <c r="P39" s="7">
        <v>17</v>
      </c>
      <c r="Q39" s="7">
        <v>1.47</v>
      </c>
      <c r="R39" s="7">
        <v>13.6</v>
      </c>
      <c r="S39" s="7">
        <v>7</v>
      </c>
      <c r="T39" s="7">
        <v>0.34</v>
      </c>
      <c r="U39" s="7" t="s">
        <v>75</v>
      </c>
      <c r="V39" s="7">
        <v>1</v>
      </c>
      <c r="W39" s="2" t="str">
        <f>IF("UNK"="UNK","M3-270+325","*UNK M3-270+325")</f>
        <v>M3-270+325</v>
      </c>
      <c r="X39" s="7">
        <v>0.23</v>
      </c>
      <c r="Y39" s="7">
        <v>12</v>
      </c>
      <c r="Z39" s="7">
        <v>25</v>
      </c>
      <c r="AA39" s="7">
        <v>0.04</v>
      </c>
      <c r="AB39" s="7">
        <v>1002</v>
      </c>
      <c r="AC39" s="7">
        <v>10</v>
      </c>
      <c r="AD39" s="7">
        <v>36</v>
      </c>
      <c r="AE39" s="7">
        <v>3.2</v>
      </c>
      <c r="AF39" s="7">
        <v>18</v>
      </c>
      <c r="AG39" s="7">
        <v>88.5</v>
      </c>
      <c r="AH39" s="2" t="str">
        <f>IF("UNK"="UNK","M3-270+325","*UNK M3-270+325")</f>
        <v>M3-270+325</v>
      </c>
      <c r="AI39" s="7">
        <v>0.08</v>
      </c>
      <c r="AJ39" s="7">
        <v>7</v>
      </c>
      <c r="AK39" s="7">
        <v>29</v>
      </c>
      <c r="AL39" s="7">
        <v>49</v>
      </c>
      <c r="AM39" s="7">
        <v>4.7</v>
      </c>
      <c r="AN39" s="7">
        <v>970.6</v>
      </c>
      <c r="AO39" s="7">
        <v>18.899999999999999</v>
      </c>
      <c r="AP39" s="2" t="str">
        <f>IF("UNK"="UNK","M3-270+325","*UNK M3-270+325")</f>
        <v>M3-270+325</v>
      </c>
      <c r="AQ39" s="11">
        <v>14.4</v>
      </c>
      <c r="AR39" s="7" t="s">
        <v>82</v>
      </c>
      <c r="AS39" s="7" t="s">
        <v>82</v>
      </c>
      <c r="AT39" s="7" t="s">
        <v>82</v>
      </c>
    </row>
    <row r="40" spans="1:52" ht="12.75" customHeight="1" x14ac:dyDescent="0.2">
      <c r="A40" s="2" t="str">
        <f>IF("UNK"="UNK","M3-325","*UNK M3-325")</f>
        <v>M3-325</v>
      </c>
      <c r="B40" s="11">
        <v>52.4</v>
      </c>
      <c r="C40" s="7">
        <v>45.2</v>
      </c>
      <c r="D40" s="7">
        <v>4.0999999999999996</v>
      </c>
      <c r="E40" s="7">
        <v>2411</v>
      </c>
      <c r="F40" s="7">
        <v>337</v>
      </c>
      <c r="G40" s="7">
        <v>1</v>
      </c>
      <c r="H40" s="7">
        <v>19</v>
      </c>
      <c r="I40" s="7">
        <v>1</v>
      </c>
      <c r="J40" s="7">
        <v>5</v>
      </c>
      <c r="K40" s="7">
        <v>12</v>
      </c>
      <c r="L40" s="2" t="str">
        <f>IF("UNK"="UNK","M3-325","*UNK M3-325")</f>
        <v>M3-325</v>
      </c>
      <c r="M40" s="7" t="s">
        <v>78</v>
      </c>
      <c r="N40" s="7">
        <v>242.3</v>
      </c>
      <c r="O40" s="7">
        <v>12.98</v>
      </c>
      <c r="P40" s="7">
        <v>17</v>
      </c>
      <c r="Q40" s="7">
        <v>2.23</v>
      </c>
      <c r="R40" s="7">
        <v>16.100000000000001</v>
      </c>
      <c r="S40" s="7">
        <v>10</v>
      </c>
      <c r="T40" s="7">
        <v>0.47</v>
      </c>
      <c r="U40" s="7" t="s">
        <v>75</v>
      </c>
      <c r="V40" s="7">
        <v>1</v>
      </c>
      <c r="W40" s="2" t="str">
        <f>IF("UNK"="UNK","M3-325","*UNK M3-325")</f>
        <v>M3-325</v>
      </c>
      <c r="X40" s="7">
        <v>0.28999999999999998</v>
      </c>
      <c r="Y40" s="7">
        <v>11</v>
      </c>
      <c r="Z40" s="7">
        <v>20</v>
      </c>
      <c r="AA40" s="7">
        <v>0.06</v>
      </c>
      <c r="AB40" s="7">
        <v>1272</v>
      </c>
      <c r="AC40" s="7">
        <v>10</v>
      </c>
      <c r="AD40" s="7">
        <v>31</v>
      </c>
      <c r="AE40" s="7">
        <v>5</v>
      </c>
      <c r="AF40" s="7">
        <v>14</v>
      </c>
      <c r="AG40" s="7">
        <v>149.19999999999999</v>
      </c>
      <c r="AH40" s="2" t="str">
        <f>IF("UNK"="UNK","M3-325","*UNK M3-325")</f>
        <v>M3-325</v>
      </c>
      <c r="AI40" s="7">
        <v>0.13</v>
      </c>
      <c r="AJ40" s="7" t="s">
        <v>74</v>
      </c>
      <c r="AK40" s="7">
        <v>44</v>
      </c>
      <c r="AL40" s="7">
        <v>75</v>
      </c>
      <c r="AM40" s="7">
        <v>5.9</v>
      </c>
      <c r="AN40" s="7">
        <v>1227.5</v>
      </c>
      <c r="AO40" s="7">
        <v>22.6</v>
      </c>
      <c r="AP40" s="36" t="str">
        <f>IF("UNK"="UNK","M3-325","*UNK M3-325")</f>
        <v>M3-325</v>
      </c>
      <c r="AQ40" s="14">
        <v>52.4</v>
      </c>
      <c r="AR40" s="7" t="s">
        <v>82</v>
      </c>
      <c r="AS40" s="7" t="s">
        <v>82</v>
      </c>
      <c r="AT40" s="7" t="s">
        <v>82</v>
      </c>
    </row>
    <row r="41" spans="1:52" ht="12.75" customHeight="1" x14ac:dyDescent="0.2">
      <c r="A41" s="2"/>
      <c r="B41" s="11"/>
      <c r="C41" s="7"/>
      <c r="D41" s="7"/>
      <c r="E41" s="7"/>
      <c r="F41" s="7"/>
      <c r="G41" s="7"/>
      <c r="H41" s="7"/>
      <c r="I41" s="7"/>
      <c r="J41" s="7"/>
      <c r="K41" s="7"/>
      <c r="L41" s="2"/>
      <c r="M41" s="7"/>
      <c r="N41" s="7"/>
      <c r="O41" s="7"/>
      <c r="P41" s="7"/>
      <c r="Q41" s="7"/>
      <c r="R41" s="7"/>
      <c r="S41" s="7"/>
      <c r="T41" s="7"/>
      <c r="U41" s="7"/>
      <c r="V41" s="7"/>
      <c r="W41" s="2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2"/>
      <c r="AI41" s="7"/>
      <c r="AJ41" s="7"/>
      <c r="AK41" s="7"/>
      <c r="AL41" s="7"/>
      <c r="AM41" s="7"/>
      <c r="AN41" s="7"/>
      <c r="AO41" s="7"/>
      <c r="AP41" s="36"/>
      <c r="AQ41" s="14"/>
      <c r="AR41" s="7"/>
      <c r="AS41" s="7"/>
      <c r="AT41" s="7"/>
    </row>
    <row r="42" spans="1:52" ht="12.75" customHeight="1" x14ac:dyDescent="0.2">
      <c r="A42" s="18" t="s">
        <v>87</v>
      </c>
      <c r="B42" s="16">
        <f>SUM(B44:B48)</f>
        <v>613.4</v>
      </c>
      <c r="C42" s="13">
        <f>((($B$44*C44/100)+($B$45*C45/100)+($B$46*C46/100)+($B$48*C48/100))*100)/SUM($B$44:$B$48)</f>
        <v>9.9317411150961856</v>
      </c>
      <c r="D42" s="13">
        <f t="shared" ref="D42:AO42" si="3">((($B$44*D44/100)+($B$45*D45/100)+($B$46*D46/100)+($B$48*D48/100))*100)/SUM($B$44:$B$48)</f>
        <v>1.0502249755461364</v>
      </c>
      <c r="E42" s="13">
        <f t="shared" si="3"/>
        <v>368.45223345288565</v>
      </c>
      <c r="F42" s="13">
        <f t="shared" si="3"/>
        <v>52.390772742093255</v>
      </c>
      <c r="G42" s="13" t="s">
        <v>73</v>
      </c>
      <c r="H42" s="13">
        <f t="shared" si="3"/>
        <v>137.30860776002609</v>
      </c>
      <c r="I42" s="13">
        <f t="shared" si="3"/>
        <v>13.012005216824258</v>
      </c>
      <c r="J42" s="13">
        <f t="shared" si="3"/>
        <v>20.381806325399413</v>
      </c>
      <c r="K42" s="13">
        <f t="shared" si="3"/>
        <v>5.6415063580045652</v>
      </c>
      <c r="L42" s="18" t="s">
        <v>87</v>
      </c>
      <c r="M42" s="13">
        <f t="shared" si="3"/>
        <v>140.63726768829474</v>
      </c>
      <c r="N42" s="13">
        <f t="shared" si="3"/>
        <v>579.74620149983696</v>
      </c>
      <c r="O42" s="13">
        <v>11.94</v>
      </c>
      <c r="P42" s="13">
        <f t="shared" si="3"/>
        <v>10.687805673296381</v>
      </c>
      <c r="Q42" s="13">
        <f t="shared" si="3"/>
        <v>0.42060156504727753</v>
      </c>
      <c r="R42" s="13">
        <f t="shared" si="3"/>
        <v>13.479328333876753</v>
      </c>
      <c r="S42" s="13">
        <f t="shared" si="3"/>
        <v>8.2854581023801774</v>
      </c>
      <c r="T42" s="13">
        <f t="shared" si="3"/>
        <v>0.85771600912944235</v>
      </c>
      <c r="U42" s="13">
        <f t="shared" si="3"/>
        <v>1421.8258884903814</v>
      </c>
      <c r="V42" s="13">
        <f t="shared" si="3"/>
        <v>25.963645255950446</v>
      </c>
      <c r="W42" s="18" t="s">
        <v>87</v>
      </c>
      <c r="X42" s="13">
        <f t="shared" si="3"/>
        <v>0.27697587218780573</v>
      </c>
      <c r="Y42" s="13">
        <f t="shared" si="3"/>
        <v>16.73165960221715</v>
      </c>
      <c r="Z42" s="13">
        <f t="shared" si="3"/>
        <v>12.86974241930225</v>
      </c>
      <c r="AA42" s="13">
        <f t="shared" si="3"/>
        <v>0.13719595696119985</v>
      </c>
      <c r="AB42" s="13">
        <f t="shared" si="3"/>
        <v>469.75040756439512</v>
      </c>
      <c r="AC42" s="13">
        <f t="shared" si="3"/>
        <v>10</v>
      </c>
      <c r="AD42" s="13">
        <f t="shared" si="3"/>
        <v>13.262797522008476</v>
      </c>
      <c r="AE42" s="13">
        <f t="shared" si="3"/>
        <v>1.6708672970329315</v>
      </c>
      <c r="AF42" s="13">
        <f t="shared" si="3"/>
        <v>68.204108249103356</v>
      </c>
      <c r="AG42" s="13">
        <f t="shared" si="3"/>
        <v>112.22208999021845</v>
      </c>
      <c r="AH42" s="18" t="s">
        <v>87</v>
      </c>
      <c r="AI42" s="13">
        <f t="shared" si="3"/>
        <v>6.1744375611346589E-2</v>
      </c>
      <c r="AJ42" s="13">
        <f t="shared" si="3"/>
        <v>18.596348223019238</v>
      </c>
      <c r="AK42" s="13">
        <f t="shared" si="3"/>
        <v>15.900228236061299</v>
      </c>
      <c r="AL42" s="13">
        <f t="shared" si="3"/>
        <v>237.54890772742095</v>
      </c>
      <c r="AM42" s="13">
        <f t="shared" si="3"/>
        <v>5.8306325399413108</v>
      </c>
      <c r="AN42" s="13" t="s">
        <v>92</v>
      </c>
      <c r="AO42" s="13">
        <f t="shared" si="3"/>
        <v>44.319530485816756</v>
      </c>
      <c r="AP42" s="36" t="s">
        <v>87</v>
      </c>
      <c r="AQ42" s="14">
        <f>SUM(AQ44:AQ48)</f>
        <v>613.4</v>
      </c>
      <c r="AR42" s="7"/>
      <c r="AS42" s="7"/>
      <c r="AT42" s="7"/>
    </row>
    <row r="43" spans="1:52" ht="12.75" customHeight="1" x14ac:dyDescent="0.2">
      <c r="A43" s="24" t="str">
        <f>IF("UNK"="UNK","M4","*UNK M4")</f>
        <v>M4</v>
      </c>
      <c r="B43" s="25">
        <v>173</v>
      </c>
      <c r="C43" s="26" t="s">
        <v>82</v>
      </c>
      <c r="D43" s="27" t="s">
        <v>82</v>
      </c>
      <c r="E43" s="27" t="s">
        <v>82</v>
      </c>
      <c r="F43" s="27" t="s">
        <v>82</v>
      </c>
      <c r="G43" s="27" t="s">
        <v>82</v>
      </c>
      <c r="H43" s="27" t="s">
        <v>82</v>
      </c>
      <c r="I43" s="27" t="s">
        <v>82</v>
      </c>
      <c r="J43" s="27" t="s">
        <v>82</v>
      </c>
      <c r="K43" s="27" t="s">
        <v>82</v>
      </c>
      <c r="L43" s="24" t="str">
        <f>IF("UNK"="UNK","M4","*UNK M4")</f>
        <v>M4</v>
      </c>
      <c r="M43" s="27" t="s">
        <v>82</v>
      </c>
      <c r="N43" s="27" t="s">
        <v>82</v>
      </c>
      <c r="O43" s="27" t="s">
        <v>82</v>
      </c>
      <c r="P43" s="27" t="s">
        <v>82</v>
      </c>
      <c r="Q43" s="27" t="s">
        <v>82</v>
      </c>
      <c r="R43" s="27" t="s">
        <v>82</v>
      </c>
      <c r="S43" s="27" t="s">
        <v>82</v>
      </c>
      <c r="T43" s="27" t="s">
        <v>82</v>
      </c>
      <c r="U43" s="27" t="s">
        <v>82</v>
      </c>
      <c r="V43" s="27" t="s">
        <v>82</v>
      </c>
      <c r="W43" s="24" t="str">
        <f>IF("UNK"="UNK","M4","*UNK M4")</f>
        <v>M4</v>
      </c>
      <c r="X43" s="27" t="s">
        <v>82</v>
      </c>
      <c r="Y43" s="27" t="s">
        <v>82</v>
      </c>
      <c r="Z43" s="27" t="s">
        <v>82</v>
      </c>
      <c r="AA43" s="27" t="s">
        <v>82</v>
      </c>
      <c r="AB43" s="27" t="s">
        <v>82</v>
      </c>
      <c r="AC43" s="27" t="s">
        <v>82</v>
      </c>
      <c r="AD43" s="27" t="s">
        <v>82</v>
      </c>
      <c r="AE43" s="27" t="s">
        <v>82</v>
      </c>
      <c r="AF43" s="27" t="s">
        <v>82</v>
      </c>
      <c r="AG43" s="27" t="s">
        <v>82</v>
      </c>
      <c r="AH43" s="24" t="str">
        <f>IF("UNK"="UNK","M4","*UNK M4")</f>
        <v>M4</v>
      </c>
      <c r="AI43" s="27" t="s">
        <v>82</v>
      </c>
      <c r="AJ43" s="27" t="s">
        <v>82</v>
      </c>
      <c r="AK43" s="27" t="s">
        <v>82</v>
      </c>
      <c r="AL43" s="27" t="s">
        <v>82</v>
      </c>
      <c r="AM43" s="27" t="s">
        <v>82</v>
      </c>
      <c r="AN43" s="27" t="s">
        <v>82</v>
      </c>
      <c r="AO43" s="27" t="s">
        <v>82</v>
      </c>
      <c r="AP43" s="36" t="str">
        <f>IF("UNK"="UNK","M4","*UNK M4")</f>
        <v>M4</v>
      </c>
      <c r="AQ43" s="14">
        <v>173</v>
      </c>
      <c r="AR43" s="37">
        <v>10.75</v>
      </c>
      <c r="AS43" s="37">
        <v>3.58</v>
      </c>
      <c r="AT43" s="37">
        <v>7.17</v>
      </c>
      <c r="AU43" s="38">
        <v>123.1</v>
      </c>
      <c r="AV43" s="38">
        <v>234.8</v>
      </c>
      <c r="AW43" s="38">
        <v>111.8</v>
      </c>
      <c r="AX43" s="38">
        <v>8.4</v>
      </c>
      <c r="AY43" s="39">
        <v>2.1</v>
      </c>
      <c r="AZ43" s="38" t="s">
        <v>80</v>
      </c>
    </row>
    <row r="44" spans="1:52" ht="12.75" customHeight="1" x14ac:dyDescent="0.2">
      <c r="A44" s="2" t="str">
        <f>IF("UNK"="UNK","M4-40+70","*UNK M4-40+70")</f>
        <v>M4-40+70</v>
      </c>
      <c r="B44" s="11">
        <v>107</v>
      </c>
      <c r="C44" s="7">
        <v>17.2</v>
      </c>
      <c r="D44" s="7">
        <v>1.1299999999999999</v>
      </c>
      <c r="E44" s="7">
        <v>327</v>
      </c>
      <c r="F44" s="7">
        <v>67</v>
      </c>
      <c r="G44" s="7" t="s">
        <v>73</v>
      </c>
      <c r="H44" s="7">
        <v>219</v>
      </c>
      <c r="I44" s="7">
        <v>10.95</v>
      </c>
      <c r="J44" s="7">
        <v>64</v>
      </c>
      <c r="K44" s="7">
        <v>4</v>
      </c>
      <c r="L44" s="2" t="str">
        <f>IF("UNK"="UNK","M4-40+70","*UNK M4-40+70")</f>
        <v>M4-40+70</v>
      </c>
      <c r="M44" s="7">
        <v>171</v>
      </c>
      <c r="N44" s="7">
        <v>1599.8</v>
      </c>
      <c r="O44" s="7" t="s">
        <v>76</v>
      </c>
      <c r="P44" s="7">
        <v>11</v>
      </c>
      <c r="Q44" s="7">
        <v>0.61</v>
      </c>
      <c r="R44" s="7">
        <v>12.4</v>
      </c>
      <c r="S44" s="7">
        <v>9</v>
      </c>
      <c r="T44" s="7">
        <v>0.81</v>
      </c>
      <c r="U44" s="7">
        <v>1391</v>
      </c>
      <c r="V44" s="7">
        <v>35</v>
      </c>
      <c r="W44" s="2" t="str">
        <f>IF("UNK"="UNK","M4-40+70","*UNK M4-40+70")</f>
        <v>M4-40+70</v>
      </c>
      <c r="X44" s="7">
        <v>0.26</v>
      </c>
      <c r="Y44" s="7">
        <v>15</v>
      </c>
      <c r="Z44" s="7">
        <v>13</v>
      </c>
      <c r="AA44" s="7">
        <v>0.11</v>
      </c>
      <c r="AB44" s="7">
        <v>1032</v>
      </c>
      <c r="AC44" s="7">
        <v>10</v>
      </c>
      <c r="AD44" s="7">
        <v>16</v>
      </c>
      <c r="AE44" s="7">
        <v>1.7</v>
      </c>
      <c r="AF44" s="7">
        <v>65</v>
      </c>
      <c r="AG44" s="7">
        <v>84.4</v>
      </c>
      <c r="AH44" s="2" t="str">
        <f>IF("UNK"="UNK","M4-40+70","*UNK M4-40+70")</f>
        <v>M4-40+70</v>
      </c>
      <c r="AI44" s="7">
        <v>7.0000000000000007E-2</v>
      </c>
      <c r="AJ44" s="7">
        <v>14</v>
      </c>
      <c r="AK44" s="7">
        <v>16</v>
      </c>
      <c r="AL44" s="7">
        <v>157</v>
      </c>
      <c r="AM44" s="7">
        <v>5.9</v>
      </c>
      <c r="AN44" s="7" t="s">
        <v>75</v>
      </c>
      <c r="AO44" s="7">
        <v>36.4</v>
      </c>
      <c r="AP44" s="36" t="str">
        <f>IF("UNK"="UNK","M4-40+70","*UNK M4-40+70")</f>
        <v>M4-40+70</v>
      </c>
      <c r="AQ44" s="14">
        <v>107</v>
      </c>
      <c r="AR44" s="7" t="s">
        <v>82</v>
      </c>
      <c r="AS44" s="7" t="s">
        <v>82</v>
      </c>
      <c r="AT44" s="7" t="s">
        <v>82</v>
      </c>
    </row>
    <row r="45" spans="1:52" ht="12.75" customHeight="1" x14ac:dyDescent="0.2">
      <c r="A45" s="2" t="str">
        <f>IF("UNK"="UNK","M4-70+140","*UNK M4-70+140")</f>
        <v>M4-70+140</v>
      </c>
      <c r="B45" s="14">
        <v>129.30000000000001</v>
      </c>
      <c r="C45" s="7">
        <v>11</v>
      </c>
      <c r="D45" s="7">
        <v>1.04</v>
      </c>
      <c r="E45" s="7">
        <v>357</v>
      </c>
      <c r="F45" s="7">
        <v>47</v>
      </c>
      <c r="G45" s="7" t="s">
        <v>73</v>
      </c>
      <c r="H45" s="7">
        <v>163</v>
      </c>
      <c r="I45" s="7">
        <v>11.82</v>
      </c>
      <c r="J45" s="7">
        <v>16</v>
      </c>
      <c r="K45" s="7">
        <v>6</v>
      </c>
      <c r="L45" s="2" t="str">
        <f>IF("UNK"="UNK","M4-70+140","*UNK M4-70+140")</f>
        <v>M4-70+140</v>
      </c>
      <c r="M45" s="7">
        <v>184</v>
      </c>
      <c r="N45" s="7">
        <v>811.5</v>
      </c>
      <c r="O45" s="7" t="s">
        <v>76</v>
      </c>
      <c r="P45" s="7">
        <v>11</v>
      </c>
      <c r="Q45" s="7">
        <v>0.38</v>
      </c>
      <c r="R45" s="7">
        <v>13.1</v>
      </c>
      <c r="S45" s="7">
        <v>7</v>
      </c>
      <c r="T45" s="7">
        <v>0.68</v>
      </c>
      <c r="U45" s="7">
        <v>1302</v>
      </c>
      <c r="V45" s="7">
        <v>30</v>
      </c>
      <c r="W45" s="2" t="str">
        <f>IF("UNK"="UNK","M4-70+140","*UNK M4-70+140")</f>
        <v>M4-70+140</v>
      </c>
      <c r="X45" s="7">
        <v>0.31</v>
      </c>
      <c r="Y45" s="7">
        <v>19</v>
      </c>
      <c r="Z45" s="7">
        <v>14</v>
      </c>
      <c r="AA45" s="7">
        <v>0.09</v>
      </c>
      <c r="AB45" s="7">
        <v>386</v>
      </c>
      <c r="AC45" s="7">
        <v>10</v>
      </c>
      <c r="AD45" s="7">
        <v>15</v>
      </c>
      <c r="AE45" s="7">
        <v>1.4</v>
      </c>
      <c r="AF45" s="7">
        <v>64</v>
      </c>
      <c r="AG45" s="7">
        <v>92.2</v>
      </c>
      <c r="AH45" s="2" t="str">
        <f>IF("UNK"="UNK","M4-70+140","*UNK M4-70+140")</f>
        <v>M4-70+140</v>
      </c>
      <c r="AI45" s="7">
        <v>0.06</v>
      </c>
      <c r="AJ45" s="7">
        <v>14</v>
      </c>
      <c r="AK45" s="7">
        <v>14</v>
      </c>
      <c r="AL45" s="7">
        <v>203</v>
      </c>
      <c r="AM45" s="7">
        <v>5.4</v>
      </c>
      <c r="AN45" s="7">
        <v>2656</v>
      </c>
      <c r="AO45" s="7">
        <v>47.8</v>
      </c>
      <c r="AP45" s="36" t="str">
        <f>IF("UNK"="UNK","M4-70+140","*UNK M4-70+140")</f>
        <v>M4-70+140</v>
      </c>
      <c r="AQ45" s="14">
        <v>129.30000000000001</v>
      </c>
      <c r="AR45" s="7" t="s">
        <v>82</v>
      </c>
      <c r="AS45" s="7" t="s">
        <v>82</v>
      </c>
      <c r="AT45" s="7" t="s">
        <v>82</v>
      </c>
    </row>
    <row r="46" spans="1:52" ht="12.75" customHeight="1" x14ac:dyDescent="0.2">
      <c r="A46" s="2" t="str">
        <f>IF("UNK"="UNK","M4-140+270","*UNK M4-140+270")</f>
        <v>M4-140+270</v>
      </c>
      <c r="B46" s="11">
        <v>185.6</v>
      </c>
      <c r="C46" s="7">
        <v>7.3</v>
      </c>
      <c r="D46" s="7">
        <v>0.96</v>
      </c>
      <c r="E46" s="7">
        <v>375</v>
      </c>
      <c r="F46" s="7">
        <v>44</v>
      </c>
      <c r="G46" s="7" t="s">
        <v>73</v>
      </c>
      <c r="H46" s="7">
        <v>117</v>
      </c>
      <c r="I46" s="7">
        <v>12.98</v>
      </c>
      <c r="J46" s="7">
        <v>9</v>
      </c>
      <c r="K46" s="7">
        <v>7</v>
      </c>
      <c r="L46" s="2" t="str">
        <f>IF("UNK"="UNK","M4-140+270","*UNK M4-140+270")</f>
        <v>M4-140+270</v>
      </c>
      <c r="M46" s="7">
        <v>237</v>
      </c>
      <c r="N46" s="7">
        <v>233.7</v>
      </c>
      <c r="O46" s="7" t="s">
        <v>76</v>
      </c>
      <c r="P46" s="7">
        <v>11</v>
      </c>
      <c r="Q46" s="7">
        <v>0.33</v>
      </c>
      <c r="R46" s="7">
        <v>12.9</v>
      </c>
      <c r="S46" s="7">
        <v>7</v>
      </c>
      <c r="T46" s="7">
        <v>0.79</v>
      </c>
      <c r="U46" s="7">
        <v>1364</v>
      </c>
      <c r="V46" s="7">
        <v>21</v>
      </c>
      <c r="W46" s="2" t="str">
        <f>IF("UNK"="UNK","M4-140+270","*UNK M4-140+270")</f>
        <v>M4-140+270</v>
      </c>
      <c r="X46" s="7">
        <v>0.24</v>
      </c>
      <c r="Y46" s="7">
        <v>20</v>
      </c>
      <c r="Z46" s="7">
        <v>16</v>
      </c>
      <c r="AA46" s="7">
        <v>0.09</v>
      </c>
      <c r="AB46" s="7">
        <v>246</v>
      </c>
      <c r="AC46" s="7">
        <v>10</v>
      </c>
      <c r="AD46" s="7">
        <v>19</v>
      </c>
      <c r="AE46" s="7">
        <v>1.4</v>
      </c>
      <c r="AF46" s="7">
        <v>67</v>
      </c>
      <c r="AG46" s="7">
        <v>108.7</v>
      </c>
      <c r="AH46" s="2" t="str">
        <f>IF("UNK"="UNK","M4-140+270","*UNK M4-140+270")</f>
        <v>M4-140+270</v>
      </c>
      <c r="AI46" s="7">
        <v>0.06</v>
      </c>
      <c r="AJ46" s="7">
        <v>23</v>
      </c>
      <c r="AK46" s="7">
        <v>15</v>
      </c>
      <c r="AL46" s="7">
        <v>256</v>
      </c>
      <c r="AM46" s="7">
        <v>5.4</v>
      </c>
      <c r="AN46" s="7">
        <v>978.4</v>
      </c>
      <c r="AO46" s="7">
        <v>53.6</v>
      </c>
      <c r="AP46" s="36" t="str">
        <f>IF("UNK"="UNK","M4-140+270","*UNK M4-140+270")</f>
        <v>M4-140+270</v>
      </c>
      <c r="AQ46" s="14">
        <v>185.6</v>
      </c>
      <c r="AR46" s="7" t="s">
        <v>82</v>
      </c>
      <c r="AS46" s="7" t="s">
        <v>82</v>
      </c>
      <c r="AT46" s="7" t="s">
        <v>82</v>
      </c>
    </row>
    <row r="47" spans="1:52" ht="12.75" customHeight="1" x14ac:dyDescent="0.2">
      <c r="A47" s="2" t="str">
        <f>IF("UNK"="UNK","M4-270+325","*UNK M4-270+325")</f>
        <v>M4-270+325</v>
      </c>
      <c r="B47" s="11">
        <v>0</v>
      </c>
      <c r="C47" s="7" t="s">
        <v>82</v>
      </c>
      <c r="D47" s="7" t="s">
        <v>82</v>
      </c>
      <c r="E47" s="7" t="s">
        <v>82</v>
      </c>
      <c r="F47" s="7" t="s">
        <v>82</v>
      </c>
      <c r="G47" s="7" t="s">
        <v>82</v>
      </c>
      <c r="H47" s="7" t="s">
        <v>82</v>
      </c>
      <c r="I47" s="7" t="s">
        <v>82</v>
      </c>
      <c r="J47" s="7" t="s">
        <v>82</v>
      </c>
      <c r="K47" s="7" t="s">
        <v>82</v>
      </c>
      <c r="L47" s="2" t="str">
        <f>IF("UNK"="UNK","M4-270+325","*UNK M4-270+325")</f>
        <v>M4-270+325</v>
      </c>
      <c r="M47" s="7" t="s">
        <v>82</v>
      </c>
      <c r="N47" s="7" t="s">
        <v>82</v>
      </c>
      <c r="O47" s="7" t="s">
        <v>82</v>
      </c>
      <c r="P47" s="7" t="s">
        <v>82</v>
      </c>
      <c r="Q47" s="7" t="s">
        <v>82</v>
      </c>
      <c r="R47" s="7" t="s">
        <v>82</v>
      </c>
      <c r="S47" s="7" t="s">
        <v>82</v>
      </c>
      <c r="T47" s="7" t="s">
        <v>82</v>
      </c>
      <c r="U47" s="7" t="s">
        <v>82</v>
      </c>
      <c r="V47" s="7" t="s">
        <v>82</v>
      </c>
      <c r="W47" s="2" t="str">
        <f>IF("UNK"="UNK","M4-270+325","*UNK M4-270+325")</f>
        <v>M4-270+325</v>
      </c>
      <c r="X47" s="7" t="s">
        <v>82</v>
      </c>
      <c r="Y47" s="7" t="s">
        <v>82</v>
      </c>
      <c r="Z47" s="7" t="s">
        <v>82</v>
      </c>
      <c r="AA47" s="7" t="s">
        <v>82</v>
      </c>
      <c r="AB47" s="7" t="s">
        <v>82</v>
      </c>
      <c r="AC47" s="7" t="s">
        <v>82</v>
      </c>
      <c r="AD47" s="7" t="s">
        <v>82</v>
      </c>
      <c r="AE47" s="7" t="s">
        <v>82</v>
      </c>
      <c r="AF47" s="7" t="s">
        <v>82</v>
      </c>
      <c r="AG47" s="7" t="s">
        <v>82</v>
      </c>
      <c r="AH47" s="2" t="str">
        <f>IF("UNK"="UNK","M4-270+325","*UNK M4-270+325")</f>
        <v>M4-270+325</v>
      </c>
      <c r="AI47" s="7" t="s">
        <v>82</v>
      </c>
      <c r="AJ47" s="7" t="s">
        <v>82</v>
      </c>
      <c r="AK47" s="7" t="s">
        <v>82</v>
      </c>
      <c r="AL47" s="7" t="s">
        <v>82</v>
      </c>
      <c r="AM47" s="7" t="s">
        <v>82</v>
      </c>
      <c r="AN47" s="7" t="s">
        <v>82</v>
      </c>
      <c r="AO47" s="7" t="s">
        <v>82</v>
      </c>
      <c r="AP47" s="36" t="str">
        <f>IF("UNK"="UNK","M4-270+325","*UNK M4-270+325")</f>
        <v>M4-270+325</v>
      </c>
      <c r="AQ47" s="14">
        <v>0</v>
      </c>
      <c r="AR47" s="7" t="s">
        <v>82</v>
      </c>
      <c r="AS47" s="7" t="s">
        <v>82</v>
      </c>
      <c r="AT47" s="7" t="s">
        <v>82</v>
      </c>
    </row>
    <row r="48" spans="1:52" ht="12.75" customHeight="1" x14ac:dyDescent="0.2">
      <c r="A48" s="2" t="str">
        <f>IF("UNK"="UNK","M4-325","*UNK M4-325")</f>
        <v>M4-325</v>
      </c>
      <c r="B48" s="11">
        <v>191.5</v>
      </c>
      <c r="C48" s="7">
        <v>7.7</v>
      </c>
      <c r="D48" s="7">
        <v>1.1000000000000001</v>
      </c>
      <c r="E48" s="7">
        <v>393</v>
      </c>
      <c r="F48" s="7">
        <v>56</v>
      </c>
      <c r="G48" s="7">
        <v>0.6</v>
      </c>
      <c r="H48" s="7">
        <v>94</v>
      </c>
      <c r="I48" s="7">
        <v>15</v>
      </c>
      <c r="J48" s="7">
        <v>10</v>
      </c>
      <c r="K48" s="7">
        <v>5</v>
      </c>
      <c r="L48" s="2" t="str">
        <f>IF("UNK"="UNK","M4-325","*UNK M4-325")</f>
        <v>M4-325</v>
      </c>
      <c r="M48" s="7">
        <v>1</v>
      </c>
      <c r="N48" s="7">
        <v>188.7</v>
      </c>
      <c r="O48" s="7" t="s">
        <v>76</v>
      </c>
      <c r="P48" s="7">
        <v>10</v>
      </c>
      <c r="Q48" s="7">
        <v>0.43</v>
      </c>
      <c r="R48" s="7">
        <v>14.9</v>
      </c>
      <c r="S48" s="7">
        <v>10</v>
      </c>
      <c r="T48" s="7">
        <v>1.07</v>
      </c>
      <c r="U48" s="7">
        <v>1576</v>
      </c>
      <c r="V48" s="7">
        <v>23</v>
      </c>
      <c r="W48" s="2" t="str">
        <f>IF("UNK"="UNK","M4-325","*UNK M4-325")</f>
        <v>M4-325</v>
      </c>
      <c r="X48" s="7">
        <v>0.3</v>
      </c>
      <c r="Y48" s="7">
        <v>13</v>
      </c>
      <c r="Z48" s="7">
        <v>9</v>
      </c>
      <c r="AA48" s="7">
        <v>0.23</v>
      </c>
      <c r="AB48" s="7">
        <v>429</v>
      </c>
      <c r="AC48" s="7">
        <v>10</v>
      </c>
      <c r="AD48" s="7">
        <v>5</v>
      </c>
      <c r="AE48" s="7">
        <v>2.1</v>
      </c>
      <c r="AF48" s="7">
        <v>74</v>
      </c>
      <c r="AG48" s="7">
        <v>144.69999999999999</v>
      </c>
      <c r="AH48" s="2" t="str">
        <f>IF("UNK"="UNK","M4-325","*UNK M4-325")</f>
        <v>M4-325</v>
      </c>
      <c r="AI48" s="7">
        <v>0.06</v>
      </c>
      <c r="AJ48" s="7">
        <v>20</v>
      </c>
      <c r="AK48" s="7">
        <v>18</v>
      </c>
      <c r="AL48" s="7">
        <v>288</v>
      </c>
      <c r="AM48" s="7">
        <v>6.5</v>
      </c>
      <c r="AN48" s="7">
        <v>1195.2</v>
      </c>
      <c r="AO48" s="7">
        <v>37.4</v>
      </c>
      <c r="AP48" s="36" t="str">
        <f>IF("UNK"="UNK","M4-325","*UNK M4-325")</f>
        <v>M4-325</v>
      </c>
      <c r="AQ48" s="14">
        <v>191.5</v>
      </c>
      <c r="AR48" s="7" t="s">
        <v>82</v>
      </c>
      <c r="AS48" s="7" t="s">
        <v>82</v>
      </c>
      <c r="AT48" s="7" t="s">
        <v>82</v>
      </c>
    </row>
    <row r="49" spans="1:52" ht="12.75" customHeight="1" x14ac:dyDescent="0.2">
      <c r="A49" s="2"/>
      <c r="B49" s="11"/>
      <c r="C49" s="7"/>
      <c r="D49" s="7"/>
      <c r="E49" s="7"/>
      <c r="F49" s="7"/>
      <c r="G49" s="7"/>
      <c r="H49" s="7"/>
      <c r="I49" s="7"/>
      <c r="J49" s="7"/>
      <c r="K49" s="7"/>
      <c r="L49" s="2"/>
      <c r="M49" s="7"/>
      <c r="N49" s="7"/>
      <c r="O49" s="7"/>
      <c r="P49" s="7"/>
      <c r="Q49" s="7"/>
      <c r="R49" s="7"/>
      <c r="S49" s="7"/>
      <c r="T49" s="7"/>
      <c r="U49" s="7"/>
      <c r="V49" s="7"/>
      <c r="W49" s="2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2"/>
      <c r="AI49" s="7"/>
      <c r="AJ49" s="7"/>
      <c r="AK49" s="7"/>
      <c r="AL49" s="7"/>
      <c r="AM49" s="7"/>
      <c r="AN49" s="7"/>
      <c r="AO49" s="7"/>
      <c r="AP49" s="36"/>
      <c r="AQ49" s="14"/>
      <c r="AR49" s="7"/>
      <c r="AS49" s="7"/>
      <c r="AT49" s="7"/>
    </row>
    <row r="50" spans="1:52" ht="12.75" customHeight="1" x14ac:dyDescent="0.2">
      <c r="A50" s="2"/>
      <c r="B50" s="11"/>
      <c r="C50" s="7"/>
      <c r="D50" s="7"/>
      <c r="E50" s="7"/>
      <c r="F50" s="7"/>
      <c r="G50" s="7"/>
      <c r="H50" s="7"/>
      <c r="I50" s="7"/>
      <c r="J50" s="7"/>
      <c r="K50" s="7"/>
      <c r="L50" s="2"/>
      <c r="M50" s="7"/>
      <c r="N50" s="7"/>
      <c r="O50" s="7"/>
      <c r="P50" s="7"/>
      <c r="Q50" s="7"/>
      <c r="R50" s="7"/>
      <c r="S50" s="7"/>
      <c r="T50" s="7"/>
      <c r="U50" s="7"/>
      <c r="V50" s="7"/>
      <c r="W50" s="2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2"/>
      <c r="AI50" s="7"/>
      <c r="AJ50" s="7"/>
      <c r="AK50" s="7"/>
      <c r="AL50" s="7"/>
      <c r="AM50" s="7"/>
      <c r="AN50" s="7"/>
      <c r="AO50" s="7"/>
      <c r="AP50" s="36"/>
      <c r="AQ50" s="14"/>
      <c r="AR50" s="7"/>
      <c r="AS50" s="7"/>
      <c r="AT50" s="7"/>
    </row>
    <row r="51" spans="1:52" ht="12.75" customHeight="1" x14ac:dyDescent="0.2">
      <c r="A51" s="18" t="s">
        <v>88</v>
      </c>
      <c r="B51" s="16">
        <f>SUM(B53:B57)</f>
        <v>447.6</v>
      </c>
      <c r="C51" s="13">
        <f>((($B$53*C53/100)+($B$54*C54/100)+($B$55*C55/100)+($B$56*C56/100)+($B$57*C57/100))*100)/SUM($B$53:$B$57)</f>
        <v>47.272117962466488</v>
      </c>
      <c r="D51" s="13">
        <f t="shared" ref="D51:AO51" si="4">((($B$53*D53/100)+($B$54*D54/100)+($B$55*D55/100)+($B$56*D56/100)+($B$57*D57/100))*100)/SUM($B$53:$B$57)</f>
        <v>1.2987935656836458</v>
      </c>
      <c r="E51" s="13">
        <f t="shared" si="4"/>
        <v>527.16309204646996</v>
      </c>
      <c r="F51" s="13">
        <f t="shared" si="4"/>
        <v>228.79781054512955</v>
      </c>
      <c r="G51" s="13" t="s">
        <v>73</v>
      </c>
      <c r="H51" s="13">
        <f t="shared" si="4"/>
        <v>22.805183199285075</v>
      </c>
      <c r="I51" s="13">
        <f t="shared" si="4"/>
        <v>6.0079334226988372</v>
      </c>
      <c r="J51" s="13">
        <f t="shared" si="4"/>
        <v>36.798480786416441</v>
      </c>
      <c r="K51" s="13" t="s">
        <v>78</v>
      </c>
      <c r="L51" s="18" t="s">
        <v>88</v>
      </c>
      <c r="M51" s="13">
        <f t="shared" si="4"/>
        <v>20.051831992850754</v>
      </c>
      <c r="N51" s="13">
        <f t="shared" si="4"/>
        <v>161.72301161751562</v>
      </c>
      <c r="O51" s="13">
        <v>14.78</v>
      </c>
      <c r="P51" s="13">
        <f t="shared" si="4"/>
        <v>39.958668453976763</v>
      </c>
      <c r="Q51" s="13">
        <f t="shared" si="4"/>
        <v>0.28150580875781944</v>
      </c>
      <c r="R51" s="13">
        <f t="shared" si="4"/>
        <v>8.5216487935656833</v>
      </c>
      <c r="S51" s="13">
        <f t="shared" si="4"/>
        <v>18.884048257372655</v>
      </c>
      <c r="T51" s="13">
        <f t="shared" si="4"/>
        <v>2.8894012511170688</v>
      </c>
      <c r="U51" s="13" t="s">
        <v>75</v>
      </c>
      <c r="V51" s="13">
        <f t="shared" si="4"/>
        <v>1</v>
      </c>
      <c r="W51" s="18" t="s">
        <v>88</v>
      </c>
      <c r="X51" s="13">
        <f t="shared" si="4"/>
        <v>0.30621537086684536</v>
      </c>
      <c r="Y51" s="13">
        <f t="shared" si="4"/>
        <v>10.725424486148349</v>
      </c>
      <c r="Z51" s="13">
        <f t="shared" si="4"/>
        <v>4.8293118856121531</v>
      </c>
      <c r="AA51" s="13">
        <f t="shared" si="4"/>
        <v>9.352546916890081E-2</v>
      </c>
      <c r="AB51" s="13">
        <f t="shared" si="4"/>
        <v>3272.9361036639853</v>
      </c>
      <c r="AC51" s="13">
        <f t="shared" si="4"/>
        <v>7.8363136729222509</v>
      </c>
      <c r="AD51" s="13">
        <f t="shared" si="4"/>
        <v>58.123100983020549</v>
      </c>
      <c r="AE51" s="13">
        <f t="shared" si="4"/>
        <v>3.4036193029490609</v>
      </c>
      <c r="AF51" s="13" t="s">
        <v>79</v>
      </c>
      <c r="AG51" s="13">
        <f t="shared" si="4"/>
        <v>216.64097408400357</v>
      </c>
      <c r="AH51" s="18" t="s">
        <v>88</v>
      </c>
      <c r="AI51" s="13">
        <f t="shared" si="4"/>
        <v>2.1519213583556747E-2</v>
      </c>
      <c r="AJ51" s="13" t="s">
        <v>74</v>
      </c>
      <c r="AK51" s="13">
        <f t="shared" si="4"/>
        <v>23.180294906166218</v>
      </c>
      <c r="AL51" s="13" t="s">
        <v>79</v>
      </c>
      <c r="AM51" s="13">
        <f t="shared" si="4"/>
        <v>10.79832439678284</v>
      </c>
      <c r="AN51" s="13">
        <f t="shared" si="4"/>
        <v>8999.4788873994639</v>
      </c>
      <c r="AO51" s="13">
        <f t="shared" si="4"/>
        <v>41.420956210902588</v>
      </c>
      <c r="AP51" s="36" t="s">
        <v>88</v>
      </c>
      <c r="AQ51" s="14">
        <f>SUM(AQ53:AQ57)</f>
        <v>447.6</v>
      </c>
      <c r="AR51" s="7"/>
      <c r="AS51" s="7"/>
      <c r="AT51" s="7"/>
    </row>
    <row r="52" spans="1:52" ht="12.75" customHeight="1" x14ac:dyDescent="0.2">
      <c r="A52" s="24" t="str">
        <f>IF("UNK"="UNK","M5","*UNK M5")</f>
        <v>M5</v>
      </c>
      <c r="B52" s="25">
        <v>254.3</v>
      </c>
      <c r="C52" s="26" t="s">
        <v>82</v>
      </c>
      <c r="D52" s="27" t="s">
        <v>82</v>
      </c>
      <c r="E52" s="27" t="s">
        <v>82</v>
      </c>
      <c r="F52" s="27" t="s">
        <v>82</v>
      </c>
      <c r="G52" s="27" t="s">
        <v>82</v>
      </c>
      <c r="H52" s="27" t="s">
        <v>82</v>
      </c>
      <c r="I52" s="27" t="s">
        <v>82</v>
      </c>
      <c r="J52" s="27" t="s">
        <v>82</v>
      </c>
      <c r="K52" s="27" t="s">
        <v>82</v>
      </c>
      <c r="L52" s="24" t="str">
        <f>IF("UNK"="UNK","M5","*UNK M5")</f>
        <v>M5</v>
      </c>
      <c r="M52" s="27" t="s">
        <v>82</v>
      </c>
      <c r="N52" s="27" t="s">
        <v>82</v>
      </c>
      <c r="O52" s="27" t="s">
        <v>82</v>
      </c>
      <c r="P52" s="27" t="s">
        <v>82</v>
      </c>
      <c r="Q52" s="27" t="s">
        <v>82</v>
      </c>
      <c r="R52" s="27" t="s">
        <v>82</v>
      </c>
      <c r="S52" s="27" t="s">
        <v>82</v>
      </c>
      <c r="T52" s="27" t="s">
        <v>82</v>
      </c>
      <c r="U52" s="27" t="s">
        <v>82</v>
      </c>
      <c r="V52" s="27" t="s">
        <v>82</v>
      </c>
      <c r="W52" s="24" t="str">
        <f>IF("UNK"="UNK","M5","*UNK M5")</f>
        <v>M5</v>
      </c>
      <c r="X52" s="27" t="s">
        <v>82</v>
      </c>
      <c r="Y52" s="27" t="s">
        <v>82</v>
      </c>
      <c r="Z52" s="27" t="s">
        <v>82</v>
      </c>
      <c r="AA52" s="27" t="s">
        <v>82</v>
      </c>
      <c r="AB52" s="27" t="s">
        <v>82</v>
      </c>
      <c r="AC52" s="27" t="s">
        <v>82</v>
      </c>
      <c r="AD52" s="27" t="s">
        <v>82</v>
      </c>
      <c r="AE52" s="27" t="s">
        <v>82</v>
      </c>
      <c r="AF52" s="27" t="s">
        <v>82</v>
      </c>
      <c r="AG52" s="27" t="s">
        <v>82</v>
      </c>
      <c r="AH52" s="24" t="str">
        <f>IF("UNK"="UNK","M5","*UNK M5")</f>
        <v>M5</v>
      </c>
      <c r="AI52" s="27" t="s">
        <v>82</v>
      </c>
      <c r="AJ52" s="27" t="s">
        <v>82</v>
      </c>
      <c r="AK52" s="27" t="s">
        <v>82</v>
      </c>
      <c r="AL52" s="27" t="s">
        <v>82</v>
      </c>
      <c r="AM52" s="27" t="s">
        <v>82</v>
      </c>
      <c r="AN52" s="27" t="s">
        <v>82</v>
      </c>
      <c r="AO52" s="27" t="s">
        <v>82</v>
      </c>
      <c r="AP52" s="36" t="str">
        <f>IF("UNK"="UNK","M5","*UNK M5")</f>
        <v>M5</v>
      </c>
      <c r="AQ52" s="14">
        <v>254.3</v>
      </c>
      <c r="AR52" s="37">
        <v>8.89</v>
      </c>
      <c r="AS52" s="37">
        <v>4.5</v>
      </c>
      <c r="AT52" s="37">
        <v>4.3899999999999997</v>
      </c>
      <c r="AU52" s="38">
        <v>189.5</v>
      </c>
      <c r="AV52" s="38">
        <v>326.8</v>
      </c>
      <c r="AW52" s="38">
        <v>137.30000000000001</v>
      </c>
      <c r="AX52" s="38">
        <v>6.9</v>
      </c>
      <c r="AY52" s="38">
        <v>2.38</v>
      </c>
      <c r="AZ52" s="38" t="s">
        <v>80</v>
      </c>
    </row>
    <row r="53" spans="1:52" ht="12.75" customHeight="1" x14ac:dyDescent="0.2">
      <c r="A53" s="2" t="str">
        <f>IF("UNK"="UNK","M5-40+70","*UNK M5-40+70")</f>
        <v>M5-40+70</v>
      </c>
      <c r="B53" s="11">
        <v>68</v>
      </c>
      <c r="C53" s="7">
        <v>48.8</v>
      </c>
      <c r="D53" s="7">
        <v>1.46</v>
      </c>
      <c r="E53" s="7">
        <v>470</v>
      </c>
      <c r="F53" s="7">
        <v>291</v>
      </c>
      <c r="G53" s="7">
        <v>0.5</v>
      </c>
      <c r="H53" s="7">
        <v>24</v>
      </c>
      <c r="I53" s="7">
        <v>6.85</v>
      </c>
      <c r="J53" s="7">
        <v>36</v>
      </c>
      <c r="K53" s="7" t="s">
        <v>78</v>
      </c>
      <c r="L53" s="2" t="str">
        <f>IF("UNK"="UNK","M5-40+70","*UNK M5-40+70")</f>
        <v>M5-40+70</v>
      </c>
      <c r="M53" s="7">
        <v>76</v>
      </c>
      <c r="N53" s="7">
        <v>156.30000000000001</v>
      </c>
      <c r="O53" s="7">
        <v>12.94</v>
      </c>
      <c r="P53" s="7">
        <v>48</v>
      </c>
      <c r="Q53" s="7">
        <v>0.33</v>
      </c>
      <c r="R53" s="7">
        <v>8.1</v>
      </c>
      <c r="S53" s="7">
        <v>23</v>
      </c>
      <c r="T53" s="7">
        <v>2.92</v>
      </c>
      <c r="U53" s="7" t="s">
        <v>75</v>
      </c>
      <c r="V53" s="7">
        <v>1</v>
      </c>
      <c r="W53" s="2" t="str">
        <f>IF("UNK"="UNK","M5-40+70","*UNK M5-40+70")</f>
        <v>M5-40+70</v>
      </c>
      <c r="X53" s="7">
        <v>0.32</v>
      </c>
      <c r="Y53" s="7">
        <v>6</v>
      </c>
      <c r="Z53" s="7">
        <v>7</v>
      </c>
      <c r="AA53" s="7">
        <v>0.1</v>
      </c>
      <c r="AB53" s="7">
        <v>3301</v>
      </c>
      <c r="AC53" s="7">
        <v>7.72</v>
      </c>
      <c r="AD53" s="7">
        <v>60</v>
      </c>
      <c r="AE53" s="7">
        <v>3.2</v>
      </c>
      <c r="AF53" s="7" t="s">
        <v>79</v>
      </c>
      <c r="AG53" s="7">
        <v>240.2</v>
      </c>
      <c r="AH53" s="2" t="str">
        <f>IF("UNK"="UNK","M5-40+70","*UNK M5-40+70")</f>
        <v>M5-40+70</v>
      </c>
      <c r="AI53" s="7">
        <v>0.03</v>
      </c>
      <c r="AJ53" s="7" t="s">
        <v>74</v>
      </c>
      <c r="AK53" s="7">
        <v>25</v>
      </c>
      <c r="AL53" s="7" t="s">
        <v>79</v>
      </c>
      <c r="AM53" s="7">
        <v>10.5</v>
      </c>
      <c r="AN53" s="7">
        <v>8678.2000000000007</v>
      </c>
      <c r="AO53" s="7">
        <v>33.5</v>
      </c>
      <c r="AP53" s="36" t="str">
        <f>IF("UNK"="UNK","M5-40+70","*UNK M5-40+70")</f>
        <v>M5-40+70</v>
      </c>
      <c r="AQ53" s="14">
        <v>68</v>
      </c>
      <c r="AR53" s="7" t="s">
        <v>82</v>
      </c>
      <c r="AS53" s="7" t="s">
        <v>82</v>
      </c>
      <c r="AT53" s="7" t="s">
        <v>82</v>
      </c>
    </row>
    <row r="54" spans="1:52" ht="12.75" customHeight="1" x14ac:dyDescent="0.2">
      <c r="A54" s="2" t="str">
        <f>IF("UNK"="UNK","M5-70+140","*UNK M5-70+140")</f>
        <v>M5-70+140</v>
      </c>
      <c r="B54" s="11">
        <v>83.6</v>
      </c>
      <c r="C54" s="7">
        <v>49.7</v>
      </c>
      <c r="D54" s="7">
        <v>1.31</v>
      </c>
      <c r="E54" s="7">
        <v>534</v>
      </c>
      <c r="F54" s="7">
        <v>306</v>
      </c>
      <c r="G54" s="7">
        <v>0.5</v>
      </c>
      <c r="H54" s="7">
        <v>20</v>
      </c>
      <c r="I54" s="7">
        <v>6.38</v>
      </c>
      <c r="J54" s="7">
        <v>39</v>
      </c>
      <c r="K54" s="7" t="s">
        <v>78</v>
      </c>
      <c r="L54" s="2" t="str">
        <f>IF("UNK"="UNK","M5-70+140","*UNK M5-70+140")</f>
        <v>M5-70+140</v>
      </c>
      <c r="M54" s="7">
        <v>42</v>
      </c>
      <c r="N54" s="7">
        <v>152.5</v>
      </c>
      <c r="O54" s="7">
        <v>14.85</v>
      </c>
      <c r="P54" s="7">
        <v>44</v>
      </c>
      <c r="Q54" s="7">
        <v>0.28999999999999998</v>
      </c>
      <c r="R54" s="7">
        <v>8.9</v>
      </c>
      <c r="S54" s="7">
        <v>20</v>
      </c>
      <c r="T54" s="7">
        <v>2.96</v>
      </c>
      <c r="U54" s="7" t="s">
        <v>75</v>
      </c>
      <c r="V54" s="7">
        <v>1</v>
      </c>
      <c r="W54" s="2" t="str">
        <f>IF("UNK"="UNK","M5-70+140","*UNK M5-70+140")</f>
        <v>M5-70+140</v>
      </c>
      <c r="X54" s="7">
        <v>0.31</v>
      </c>
      <c r="Y54" s="7">
        <v>15</v>
      </c>
      <c r="Z54" s="7">
        <v>6</v>
      </c>
      <c r="AA54" s="7">
        <v>0.09</v>
      </c>
      <c r="AB54" s="7">
        <v>3223</v>
      </c>
      <c r="AC54" s="7">
        <v>8.2899999999999991</v>
      </c>
      <c r="AD54" s="7">
        <v>69</v>
      </c>
      <c r="AE54" s="7">
        <v>3.3</v>
      </c>
      <c r="AF54" s="7" t="s">
        <v>79</v>
      </c>
      <c r="AG54" s="7">
        <v>220</v>
      </c>
      <c r="AH54" s="2" t="str">
        <f>IF("UNK"="UNK","M5-70+140","*UNK M5-70+140")</f>
        <v>M5-70+140</v>
      </c>
      <c r="AI54" s="7">
        <v>0.02</v>
      </c>
      <c r="AJ54" s="7">
        <v>2</v>
      </c>
      <c r="AK54" s="7">
        <v>23</v>
      </c>
      <c r="AL54" s="7" t="s">
        <v>79</v>
      </c>
      <c r="AM54" s="7">
        <v>10.3</v>
      </c>
      <c r="AN54" s="7">
        <v>9112.2999999999993</v>
      </c>
      <c r="AO54" s="7">
        <v>41.9</v>
      </c>
      <c r="AP54" s="36" t="str">
        <f>IF("UNK"="UNK","M5-70+140","*UNK M5-70+140")</f>
        <v>M5-70+140</v>
      </c>
      <c r="AQ54" s="14">
        <v>83.6</v>
      </c>
      <c r="AR54" s="7" t="s">
        <v>82</v>
      </c>
      <c r="AS54" s="7" t="s">
        <v>82</v>
      </c>
      <c r="AT54" s="7" t="s">
        <v>82</v>
      </c>
    </row>
    <row r="55" spans="1:52" ht="12.75" customHeight="1" x14ac:dyDescent="0.2">
      <c r="A55" s="2" t="str">
        <f>IF("UNK"="UNK","M5-140+270","*UNK M5-140+270")</f>
        <v>M5-140+270</v>
      </c>
      <c r="B55" s="11">
        <v>111.5</v>
      </c>
      <c r="C55" s="7">
        <v>47.3</v>
      </c>
      <c r="D55" s="7">
        <v>1.1399999999999999</v>
      </c>
      <c r="E55" s="7">
        <v>545</v>
      </c>
      <c r="F55" s="7">
        <v>211</v>
      </c>
      <c r="G55" s="7" t="s">
        <v>73</v>
      </c>
      <c r="H55" s="7">
        <v>18</v>
      </c>
      <c r="I55" s="7">
        <v>5.75</v>
      </c>
      <c r="J55" s="7">
        <v>37</v>
      </c>
      <c r="K55" s="7" t="s">
        <v>78</v>
      </c>
      <c r="L55" s="2" t="str">
        <f>IF("UNK"="UNK","M5-140+270","*UNK M5-140+270")</f>
        <v>M5-140+270</v>
      </c>
      <c r="M55" s="7">
        <v>1</v>
      </c>
      <c r="N55" s="7">
        <v>151.6</v>
      </c>
      <c r="O55" s="7" t="s">
        <v>76</v>
      </c>
      <c r="P55" s="7">
        <v>32</v>
      </c>
      <c r="Q55" s="7">
        <v>0.24</v>
      </c>
      <c r="R55" s="7">
        <v>8.1999999999999993</v>
      </c>
      <c r="S55" s="7">
        <v>17</v>
      </c>
      <c r="T55" s="7">
        <v>2.76</v>
      </c>
      <c r="U55" s="7" t="s">
        <v>75</v>
      </c>
      <c r="V55" s="7">
        <v>1</v>
      </c>
      <c r="W55" s="2" t="str">
        <f>IF("UNK"="UNK","M5-140+270","*UNK M5-140+270")</f>
        <v>M5-140+270</v>
      </c>
      <c r="X55" s="7">
        <v>0.33</v>
      </c>
      <c r="Y55" s="7">
        <v>15</v>
      </c>
      <c r="Z55" s="7">
        <v>4</v>
      </c>
      <c r="AA55" s="7">
        <v>0.09</v>
      </c>
      <c r="AB55" s="7">
        <v>2937</v>
      </c>
      <c r="AC55" s="7">
        <v>7.62</v>
      </c>
      <c r="AD55" s="7">
        <v>45</v>
      </c>
      <c r="AE55" s="7">
        <v>3.2</v>
      </c>
      <c r="AF55" s="7" t="s">
        <v>79</v>
      </c>
      <c r="AG55" s="7">
        <v>183.4</v>
      </c>
      <c r="AH55" s="2" t="str">
        <f>IF("UNK"="UNK","M5-140+270","*UNK M5-140+270")</f>
        <v>M5-140+270</v>
      </c>
      <c r="AI55" s="7">
        <v>0.02</v>
      </c>
      <c r="AJ55" s="7" t="s">
        <v>74</v>
      </c>
      <c r="AK55" s="7">
        <v>20</v>
      </c>
      <c r="AL55" s="7" t="s">
        <v>79</v>
      </c>
      <c r="AM55" s="7">
        <v>9.1999999999999993</v>
      </c>
      <c r="AN55" s="7">
        <v>8823.7999999999993</v>
      </c>
      <c r="AO55" s="7">
        <v>53.6</v>
      </c>
      <c r="AP55" s="36" t="str">
        <f>IF("UNK"="UNK","M5-140+270","*UNK M5-140+270")</f>
        <v>M5-140+270</v>
      </c>
      <c r="AQ55" s="14">
        <v>111.5</v>
      </c>
      <c r="AR55" s="7" t="s">
        <v>82</v>
      </c>
      <c r="AS55" s="7" t="s">
        <v>82</v>
      </c>
      <c r="AT55" s="7" t="s">
        <v>82</v>
      </c>
    </row>
    <row r="56" spans="1:52" ht="12.75" customHeight="1" x14ac:dyDescent="0.2">
      <c r="A56" s="2" t="str">
        <f>IF("UNK"="UNK","M5-270+325","*UNK M5-270+325")</f>
        <v>M5-270+325</v>
      </c>
      <c r="B56" s="11">
        <v>94.7</v>
      </c>
      <c r="C56" s="7">
        <v>45.3</v>
      </c>
      <c r="D56" s="7">
        <v>1.34</v>
      </c>
      <c r="E56" s="7">
        <v>529</v>
      </c>
      <c r="F56" s="7">
        <v>242</v>
      </c>
      <c r="G56" s="7" t="s">
        <v>73</v>
      </c>
      <c r="H56" s="7">
        <v>28</v>
      </c>
      <c r="I56" s="7">
        <v>5.68</v>
      </c>
      <c r="J56" s="7">
        <v>35</v>
      </c>
      <c r="K56" s="7" t="s">
        <v>78</v>
      </c>
      <c r="L56" s="2" t="str">
        <f>IF("UNK"="UNK","M5-270+325","*UNK M5-270+325")</f>
        <v>M5-270+325</v>
      </c>
      <c r="M56" s="7">
        <v>1</v>
      </c>
      <c r="N56" s="7">
        <v>169.2</v>
      </c>
      <c r="O56" s="7" t="s">
        <v>76</v>
      </c>
      <c r="P56" s="7">
        <v>39</v>
      </c>
      <c r="Q56" s="7">
        <v>0.28000000000000003</v>
      </c>
      <c r="R56" s="7">
        <v>8.6999999999999993</v>
      </c>
      <c r="S56" s="7">
        <v>18</v>
      </c>
      <c r="T56" s="7">
        <v>2.9</v>
      </c>
      <c r="U56" s="7" t="s">
        <v>75</v>
      </c>
      <c r="V56" s="7">
        <v>1</v>
      </c>
      <c r="W56" s="2" t="str">
        <f>IF("UNK"="UNK","M5-270+325","*UNK M5-270+325")</f>
        <v>M5-270+325</v>
      </c>
      <c r="X56" s="7">
        <v>0.47</v>
      </c>
      <c r="Y56" s="7">
        <v>6</v>
      </c>
      <c r="Z56" s="7">
        <v>4</v>
      </c>
      <c r="AA56" s="7">
        <v>0.09</v>
      </c>
      <c r="AB56" s="7">
        <v>3387</v>
      </c>
      <c r="AC56" s="7">
        <v>7.78</v>
      </c>
      <c r="AD56" s="7">
        <v>58</v>
      </c>
      <c r="AE56" s="7">
        <v>3.6</v>
      </c>
      <c r="AF56" s="7" t="s">
        <v>79</v>
      </c>
      <c r="AG56" s="7">
        <v>214.6</v>
      </c>
      <c r="AH56" s="2" t="str">
        <f>IF("UNK"="UNK","M5-270+325","*UNK M5-270+325")</f>
        <v>M5-270+325</v>
      </c>
      <c r="AI56" s="7">
        <v>0.02</v>
      </c>
      <c r="AJ56" s="7" t="s">
        <v>74</v>
      </c>
      <c r="AK56" s="7">
        <v>25</v>
      </c>
      <c r="AL56" s="7" t="s">
        <v>79</v>
      </c>
      <c r="AM56" s="7">
        <v>12.1</v>
      </c>
      <c r="AN56" s="7">
        <v>9047.9</v>
      </c>
      <c r="AO56" s="7">
        <v>57.4</v>
      </c>
      <c r="AP56" s="36" t="str">
        <f>IF("UNK"="UNK","M5-270+325","*UNK M5-270+325")</f>
        <v>M5-270+325</v>
      </c>
      <c r="AQ56" s="14">
        <v>94.7</v>
      </c>
      <c r="AR56" s="7" t="s">
        <v>82</v>
      </c>
      <c r="AS56" s="7" t="s">
        <v>82</v>
      </c>
      <c r="AT56" s="7" t="s">
        <v>82</v>
      </c>
    </row>
    <row r="57" spans="1:52" ht="12.75" customHeight="1" x14ac:dyDescent="0.2">
      <c r="A57" s="2" t="str">
        <f>IF("UNK"="UNK","M5-325","*UNK M5-325")</f>
        <v>M5-325</v>
      </c>
      <c r="B57" s="11">
        <v>89.8</v>
      </c>
      <c r="C57" s="7">
        <v>45.9</v>
      </c>
      <c r="D57" s="7">
        <v>1.32</v>
      </c>
      <c r="E57" s="7">
        <v>540</v>
      </c>
      <c r="F57" s="7">
        <v>118</v>
      </c>
      <c r="G57" s="7">
        <v>0.5</v>
      </c>
      <c r="H57" s="7">
        <v>25</v>
      </c>
      <c r="I57" s="7">
        <v>5.69</v>
      </c>
      <c r="J57" s="7">
        <v>37</v>
      </c>
      <c r="K57" s="7" t="s">
        <v>78</v>
      </c>
      <c r="L57" s="2" t="str">
        <f>IF("UNK"="UNK","M5-325","*UNK M5-325")</f>
        <v>M5-325</v>
      </c>
      <c r="M57" s="7">
        <v>1</v>
      </c>
      <c r="N57" s="7">
        <v>179.1</v>
      </c>
      <c r="O57" s="7" t="s">
        <v>76</v>
      </c>
      <c r="P57" s="7">
        <v>41</v>
      </c>
      <c r="Q57" s="7">
        <v>0.28999999999999998</v>
      </c>
      <c r="R57" s="7">
        <v>8.6999999999999993</v>
      </c>
      <c r="S57" s="7">
        <v>18</v>
      </c>
      <c r="T57" s="7">
        <v>2.95</v>
      </c>
      <c r="U57" s="7" t="s">
        <v>75</v>
      </c>
      <c r="V57" s="7">
        <v>1</v>
      </c>
      <c r="W57" s="2" t="str">
        <f>IF("UNK"="UNK","M5-325","*UNK M5-325")</f>
        <v>M5-325</v>
      </c>
      <c r="X57" s="7">
        <v>0.09</v>
      </c>
      <c r="Y57" s="7">
        <v>10</v>
      </c>
      <c r="Z57" s="7">
        <v>4</v>
      </c>
      <c r="AA57" s="7">
        <v>0.1</v>
      </c>
      <c r="AB57" s="7">
        <v>3595</v>
      </c>
      <c r="AC57" s="7">
        <v>7.83</v>
      </c>
      <c r="AD57" s="7">
        <v>63</v>
      </c>
      <c r="AE57" s="7">
        <v>3.7</v>
      </c>
      <c r="AF57" s="7" t="s">
        <v>79</v>
      </c>
      <c r="AG57" s="7">
        <v>239.1</v>
      </c>
      <c r="AH57" s="2" t="str">
        <f>IF("UNK"="UNK","M5-325","*UNK M5-325")</f>
        <v>M5-325</v>
      </c>
      <c r="AI57" s="7">
        <v>0.02</v>
      </c>
      <c r="AJ57" s="7" t="s">
        <v>74</v>
      </c>
      <c r="AK57" s="7">
        <v>24</v>
      </c>
      <c r="AL57" s="7" t="s">
        <v>79</v>
      </c>
      <c r="AM57" s="7">
        <v>12.1</v>
      </c>
      <c r="AN57" s="7">
        <v>9304.7999999999993</v>
      </c>
      <c r="AO57" s="7">
        <v>15</v>
      </c>
      <c r="AP57" s="36" t="str">
        <f>IF("UNK"="UNK","M5-325","*UNK M5-325")</f>
        <v>M5-325</v>
      </c>
      <c r="AQ57" s="14">
        <v>89.8</v>
      </c>
      <c r="AR57" s="7" t="s">
        <v>82</v>
      </c>
      <c r="AS57" s="7" t="s">
        <v>82</v>
      </c>
      <c r="AT57" s="7" t="s">
        <v>82</v>
      </c>
    </row>
    <row r="58" spans="1:52" ht="12.75" customHeight="1" x14ac:dyDescent="0.2">
      <c r="A58" s="2"/>
      <c r="B58" s="11"/>
      <c r="C58" s="7"/>
      <c r="D58" s="7"/>
      <c r="E58" s="7"/>
      <c r="F58" s="7"/>
      <c r="G58" s="7"/>
      <c r="H58" s="7"/>
      <c r="I58" s="7"/>
      <c r="J58" s="7"/>
      <c r="K58" s="7"/>
      <c r="L58" s="2"/>
      <c r="M58" s="7"/>
      <c r="N58" s="7"/>
      <c r="O58" s="7"/>
      <c r="P58" s="7"/>
      <c r="Q58" s="7"/>
      <c r="R58" s="7"/>
      <c r="S58" s="7"/>
      <c r="T58" s="7"/>
      <c r="U58" s="7"/>
      <c r="V58" s="7"/>
      <c r="W58" s="2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2"/>
      <c r="AI58" s="7"/>
      <c r="AJ58" s="7"/>
      <c r="AK58" s="7"/>
      <c r="AL58" s="7"/>
      <c r="AM58" s="7"/>
      <c r="AN58" s="7"/>
      <c r="AO58" s="7"/>
      <c r="AP58" s="36"/>
      <c r="AQ58" s="14"/>
      <c r="AR58" s="7"/>
      <c r="AS58" s="7"/>
      <c r="AT58" s="7"/>
    </row>
    <row r="59" spans="1:52" ht="12.75" customHeight="1" x14ac:dyDescent="0.2">
      <c r="A59" s="18" t="s">
        <v>89</v>
      </c>
      <c r="B59" s="16">
        <f>SUM(B61:B65)</f>
        <v>570.70000000000005</v>
      </c>
      <c r="C59" s="13" t="s">
        <v>81</v>
      </c>
      <c r="D59" s="13">
        <f>((($B$61*D61/100)+($B$62*D62/100)+($B$63*D63/100)+($B$64*D64/100)+($B$65*D65/100))*100)/SUM($B$61:$B$65)</f>
        <v>3.2633380059575954</v>
      </c>
      <c r="E59" s="13">
        <f t="shared" ref="E59:AO59" si="5">((($B$61*E61/100)+($B$62*E62/100)+($B$63*E63/100)+($B$64*E64/100)+($B$65*E65/100))*100)/SUM($B$61:$B$65)</f>
        <v>3243.6723322235844</v>
      </c>
      <c r="F59" s="13">
        <f t="shared" si="5"/>
        <v>260.98002453127737</v>
      </c>
      <c r="G59" s="13">
        <f t="shared" si="5"/>
        <v>0.67240231294900987</v>
      </c>
      <c r="H59" s="13">
        <f t="shared" si="5"/>
        <v>529.13860171718932</v>
      </c>
      <c r="I59" s="13">
        <f t="shared" si="5"/>
        <v>0.18986332574031889</v>
      </c>
      <c r="J59" s="13">
        <f t="shared" si="5"/>
        <v>37.698615735062205</v>
      </c>
      <c r="K59" s="13">
        <f t="shared" si="5"/>
        <v>0.99999999999999978</v>
      </c>
      <c r="L59" s="18" t="s">
        <v>89</v>
      </c>
      <c r="M59" s="13">
        <f t="shared" si="5"/>
        <v>38.416681268617481</v>
      </c>
      <c r="N59" s="13">
        <f t="shared" si="5"/>
        <v>404.33369546171366</v>
      </c>
      <c r="O59" s="13">
        <f t="shared" si="5"/>
        <v>14.201473628876817</v>
      </c>
      <c r="P59" s="13">
        <f t="shared" si="5"/>
        <v>188.6150341685649</v>
      </c>
      <c r="Q59" s="13">
        <f t="shared" si="5"/>
        <v>0.58747327842999808</v>
      </c>
      <c r="R59" s="13">
        <f t="shared" si="5"/>
        <v>11.2644822148239</v>
      </c>
      <c r="S59" s="13">
        <f t="shared" si="5"/>
        <v>40.83896968635009</v>
      </c>
      <c r="T59" s="13">
        <f t="shared" si="5"/>
        <v>0.13365340809532153</v>
      </c>
      <c r="U59" s="13">
        <f t="shared" si="5"/>
        <v>716.47730856842475</v>
      </c>
      <c r="V59" s="13">
        <f t="shared" si="5"/>
        <v>4.1711932714210613</v>
      </c>
      <c r="W59" s="18" t="s">
        <v>89</v>
      </c>
      <c r="X59" s="13">
        <f t="shared" si="5"/>
        <v>0.22216751357981426</v>
      </c>
      <c r="Y59" s="13">
        <f t="shared" si="5"/>
        <v>10.322761520939196</v>
      </c>
      <c r="Z59" s="13" t="s">
        <v>92</v>
      </c>
      <c r="AA59" s="13">
        <f t="shared" si="5"/>
        <v>0.31693359032766777</v>
      </c>
      <c r="AB59" s="13" t="s">
        <v>75</v>
      </c>
      <c r="AC59" s="13">
        <f>((($B$53*AC61/100)+($B$54*AC62/100)+($B$55*AC63/100)+($B$56*AC64/100))*100)/SUM($B$53:$B$56)</f>
        <v>8.4951006148686421</v>
      </c>
      <c r="AD59" s="13">
        <f t="shared" si="5"/>
        <v>552.26809181706665</v>
      </c>
      <c r="AE59" s="13">
        <f t="shared" si="5"/>
        <v>7.5131067110565972</v>
      </c>
      <c r="AF59" s="13">
        <f t="shared" si="5"/>
        <v>100.09742421587524</v>
      </c>
      <c r="AG59" s="13">
        <f t="shared" si="5"/>
        <v>1205.0772384790607</v>
      </c>
      <c r="AH59" s="18" t="s">
        <v>89</v>
      </c>
      <c r="AI59" s="13">
        <f t="shared" si="5"/>
        <v>3.9999999999999994E-2</v>
      </c>
      <c r="AJ59" s="13">
        <f t="shared" si="5"/>
        <v>41.697213947783425</v>
      </c>
      <c r="AK59" s="13">
        <f t="shared" si="5"/>
        <v>89.939022253373054</v>
      </c>
      <c r="AL59" s="13" t="s">
        <v>79</v>
      </c>
      <c r="AM59" s="13">
        <f t="shared" si="5"/>
        <v>25.92903451901174</v>
      </c>
      <c r="AN59" s="13" t="s">
        <v>75</v>
      </c>
      <c r="AO59" s="13">
        <f t="shared" si="5"/>
        <v>38.420290870860342</v>
      </c>
      <c r="AP59" s="36" t="s">
        <v>89</v>
      </c>
      <c r="AQ59" s="14">
        <f>SUM(AQ61:AQ65)</f>
        <v>570.70000000000005</v>
      </c>
      <c r="AR59" s="7"/>
      <c r="AS59" s="7"/>
      <c r="AT59" s="7"/>
    </row>
    <row r="60" spans="1:52" ht="12.75" customHeight="1" x14ac:dyDescent="0.2">
      <c r="A60" s="24" t="str">
        <f>IF("UNK"="UNK","M6","*UNK M6")</f>
        <v>M6</v>
      </c>
      <c r="B60" s="25">
        <v>128.6</v>
      </c>
      <c r="C60" s="26" t="s">
        <v>82</v>
      </c>
      <c r="D60" s="27" t="s">
        <v>82</v>
      </c>
      <c r="E60" s="27" t="s">
        <v>82</v>
      </c>
      <c r="F60" s="27" t="s">
        <v>82</v>
      </c>
      <c r="G60" s="27" t="s">
        <v>82</v>
      </c>
      <c r="H60" s="27" t="s">
        <v>82</v>
      </c>
      <c r="I60" s="27" t="s">
        <v>82</v>
      </c>
      <c r="J60" s="27" t="s">
        <v>82</v>
      </c>
      <c r="K60" s="27" t="s">
        <v>82</v>
      </c>
      <c r="L60" s="24" t="str">
        <f>IF("UNK"="UNK","M6","*UNK M6")</f>
        <v>M6</v>
      </c>
      <c r="M60" s="27" t="s">
        <v>82</v>
      </c>
      <c r="N60" s="27" t="s">
        <v>82</v>
      </c>
      <c r="O60" s="27" t="s">
        <v>82</v>
      </c>
      <c r="P60" s="27" t="s">
        <v>82</v>
      </c>
      <c r="Q60" s="27" t="s">
        <v>82</v>
      </c>
      <c r="R60" s="27" t="s">
        <v>82</v>
      </c>
      <c r="S60" s="27" t="s">
        <v>82</v>
      </c>
      <c r="T60" s="27" t="s">
        <v>82</v>
      </c>
      <c r="U60" s="27" t="s">
        <v>82</v>
      </c>
      <c r="V60" s="27" t="s">
        <v>82</v>
      </c>
      <c r="W60" s="24" t="str">
        <f>IF("UNK"="UNK","M6","*UNK M6")</f>
        <v>M6</v>
      </c>
      <c r="X60" s="27" t="s">
        <v>82</v>
      </c>
      <c r="Y60" s="27" t="s">
        <v>82</v>
      </c>
      <c r="Z60" s="27" t="s">
        <v>82</v>
      </c>
      <c r="AA60" s="27" t="s">
        <v>82</v>
      </c>
      <c r="AB60" s="27" t="s">
        <v>82</v>
      </c>
      <c r="AC60" s="27" t="s">
        <v>82</v>
      </c>
      <c r="AD60" s="27" t="s">
        <v>82</v>
      </c>
      <c r="AE60" s="27" t="s">
        <v>82</v>
      </c>
      <c r="AF60" s="27" t="s">
        <v>82</v>
      </c>
      <c r="AG60" s="27" t="s">
        <v>82</v>
      </c>
      <c r="AH60" s="24" t="str">
        <f>IF("UNK"="UNK","M6","*UNK M6")</f>
        <v>M6</v>
      </c>
      <c r="AI60" s="27" t="s">
        <v>82</v>
      </c>
      <c r="AJ60" s="27" t="s">
        <v>82</v>
      </c>
      <c r="AK60" s="27" t="s">
        <v>82</v>
      </c>
      <c r="AL60" s="27" t="s">
        <v>82</v>
      </c>
      <c r="AM60" s="27" t="s">
        <v>82</v>
      </c>
      <c r="AN60" s="27" t="s">
        <v>82</v>
      </c>
      <c r="AO60" s="27" t="s">
        <v>82</v>
      </c>
      <c r="AP60" s="36" t="str">
        <f>IF("UNK"="UNK","M6","*UNK M6")</f>
        <v>M6</v>
      </c>
      <c r="AQ60" s="14">
        <v>128.6</v>
      </c>
      <c r="AR60" s="37">
        <v>7.4</v>
      </c>
      <c r="AS60" s="37">
        <v>1.35</v>
      </c>
      <c r="AT60" s="37">
        <v>6.05</v>
      </c>
      <c r="AU60" s="38">
        <v>-236.1</v>
      </c>
      <c r="AV60" s="38">
        <v>-47.1</v>
      </c>
      <c r="AW60" s="38">
        <v>188.9</v>
      </c>
      <c r="AX60" s="38">
        <v>2.2999999999999998</v>
      </c>
      <c r="AY60" s="38">
        <v>-0.25</v>
      </c>
      <c r="AZ60" s="38" t="s">
        <v>72</v>
      </c>
    </row>
    <row r="61" spans="1:52" ht="12.75" customHeight="1" x14ac:dyDescent="0.2">
      <c r="A61" s="2" t="str">
        <f>IF("UNK"="UNK","M6-40+70","*UNK M6-40+70")</f>
        <v>M6-40+70</v>
      </c>
      <c r="B61" s="10">
        <v>65.099999999999994</v>
      </c>
      <c r="C61" s="7" t="s">
        <v>81</v>
      </c>
      <c r="D61" s="7">
        <v>3.45</v>
      </c>
      <c r="E61" s="7">
        <v>3944</v>
      </c>
      <c r="F61" s="7">
        <v>303</v>
      </c>
      <c r="G61" s="7">
        <v>0.6</v>
      </c>
      <c r="H61" s="7">
        <v>564</v>
      </c>
      <c r="I61" s="7">
        <v>0.15</v>
      </c>
      <c r="J61" s="7">
        <v>34</v>
      </c>
      <c r="K61" s="7">
        <v>1</v>
      </c>
      <c r="L61" s="2" t="str">
        <f>IF("UNK"="UNK","M6-40+70","*UNK M6-40+70")</f>
        <v>M6-40+70</v>
      </c>
      <c r="M61" s="7">
        <v>178</v>
      </c>
      <c r="N61" s="7">
        <v>412.2</v>
      </c>
      <c r="O61" s="7">
        <v>14.47</v>
      </c>
      <c r="P61" s="7">
        <v>204</v>
      </c>
      <c r="Q61" s="7">
        <v>0.63</v>
      </c>
      <c r="R61" s="7">
        <v>11.8</v>
      </c>
      <c r="S61" s="7">
        <v>42</v>
      </c>
      <c r="T61" s="7">
        <v>0.12</v>
      </c>
      <c r="U61" s="7">
        <v>450</v>
      </c>
      <c r="V61" s="7">
        <v>7</v>
      </c>
      <c r="W61" s="2" t="str">
        <f>IF("UNK"="UNK","M6-40+70","*UNK M6-40+70")</f>
        <v>M6-40+70</v>
      </c>
      <c r="X61" s="7">
        <v>0.25</v>
      </c>
      <c r="Y61" s="7">
        <v>12</v>
      </c>
      <c r="Z61" s="7">
        <v>4</v>
      </c>
      <c r="AA61" s="7">
        <v>0.34</v>
      </c>
      <c r="AB61" s="7" t="s">
        <v>75</v>
      </c>
      <c r="AC61" s="7">
        <v>7.61</v>
      </c>
      <c r="AD61" s="7">
        <v>608</v>
      </c>
      <c r="AE61" s="7">
        <v>8.1</v>
      </c>
      <c r="AF61" s="7">
        <v>102</v>
      </c>
      <c r="AG61" s="7">
        <v>1267.2</v>
      </c>
      <c r="AH61" s="2" t="str">
        <f>IF("UNK"="UNK","M6-40+70","*UNK M6-40+70")</f>
        <v>M6-40+70</v>
      </c>
      <c r="AI61" s="7">
        <v>0.04</v>
      </c>
      <c r="AJ61" s="7">
        <v>42</v>
      </c>
      <c r="AK61" s="7">
        <v>102</v>
      </c>
      <c r="AL61" s="7" t="s">
        <v>79</v>
      </c>
      <c r="AM61" s="7">
        <v>29.8</v>
      </c>
      <c r="AN61" s="7" t="s">
        <v>75</v>
      </c>
      <c r="AO61" s="7">
        <v>38.799999999999997</v>
      </c>
      <c r="AP61" s="36" t="str">
        <f>IF("UNK"="UNK","M6-40+70","*UNK M6-40+70")</f>
        <v>M6-40+70</v>
      </c>
      <c r="AQ61" s="34">
        <v>65.099999999999994</v>
      </c>
      <c r="AR61" s="7" t="s">
        <v>82</v>
      </c>
      <c r="AS61" s="7" t="s">
        <v>82</v>
      </c>
      <c r="AT61" s="7" t="s">
        <v>82</v>
      </c>
    </row>
    <row r="62" spans="1:52" ht="12.75" customHeight="1" x14ac:dyDescent="0.2">
      <c r="A62" s="2" t="str">
        <f>IF("UNK"="UNK","M6-70+140","*UNK M6-70+140")</f>
        <v>M6-70+140</v>
      </c>
      <c r="B62" s="10">
        <v>55.8</v>
      </c>
      <c r="C62" s="7" t="s">
        <v>81</v>
      </c>
      <c r="D62" s="7">
        <v>3.4</v>
      </c>
      <c r="E62" s="7">
        <v>3782</v>
      </c>
      <c r="F62" s="7">
        <v>275</v>
      </c>
      <c r="G62" s="7">
        <v>0.7</v>
      </c>
      <c r="H62" s="7">
        <v>556</v>
      </c>
      <c r="I62" s="7">
        <v>0.17</v>
      </c>
      <c r="J62" s="7">
        <v>33</v>
      </c>
      <c r="K62" s="7">
        <v>1</v>
      </c>
      <c r="L62" s="2" t="str">
        <f>IF("UNK"="UNK","M6-70+140","*UNK M6-70+140")</f>
        <v>M6-70+140</v>
      </c>
      <c r="M62" s="7">
        <v>153</v>
      </c>
      <c r="N62" s="7">
        <v>407.5</v>
      </c>
      <c r="O62" s="7">
        <v>14.26</v>
      </c>
      <c r="P62" s="7">
        <v>200</v>
      </c>
      <c r="Q62" s="7">
        <v>0.63</v>
      </c>
      <c r="R62" s="7">
        <v>10.7</v>
      </c>
      <c r="S62" s="7">
        <v>43</v>
      </c>
      <c r="T62" s="7">
        <v>0.13</v>
      </c>
      <c r="U62" s="7">
        <v>620</v>
      </c>
      <c r="V62" s="7">
        <v>7</v>
      </c>
      <c r="W62" s="2" t="str">
        <f>IF("UNK"="UNK","M6-70+140","*UNK M6-70+140")</f>
        <v>M6-70+140</v>
      </c>
      <c r="X62" s="7">
        <v>0.27</v>
      </c>
      <c r="Y62" s="7">
        <v>11</v>
      </c>
      <c r="Z62" s="7">
        <v>3</v>
      </c>
      <c r="AA62" s="7">
        <v>0.33</v>
      </c>
      <c r="AB62" s="7" t="s">
        <v>75</v>
      </c>
      <c r="AC62" s="7">
        <v>7.62</v>
      </c>
      <c r="AD62" s="7">
        <v>633</v>
      </c>
      <c r="AE62" s="7">
        <v>7.9</v>
      </c>
      <c r="AF62" s="7">
        <v>96</v>
      </c>
      <c r="AG62" s="7">
        <v>1168.7</v>
      </c>
      <c r="AH62" s="2" t="str">
        <f>IF("UNK"="UNK","M6-70+140","*UNK M6-70+140")</f>
        <v>M6-70+140</v>
      </c>
      <c r="AI62" s="7">
        <v>0.04</v>
      </c>
      <c r="AJ62" s="7">
        <v>50</v>
      </c>
      <c r="AK62" s="7">
        <v>98</v>
      </c>
      <c r="AL62" s="7" t="s">
        <v>79</v>
      </c>
      <c r="AM62" s="7">
        <v>27.3</v>
      </c>
      <c r="AN62" s="7" t="s">
        <v>75</v>
      </c>
      <c r="AO62" s="7">
        <v>40.200000000000003</v>
      </c>
      <c r="AP62" s="36" t="str">
        <f>IF("UNK"="UNK","M6-70+140","*UNK M6-70+140")</f>
        <v>M6-70+140</v>
      </c>
      <c r="AQ62" s="34">
        <v>55.8</v>
      </c>
      <c r="AR62" s="7" t="s">
        <v>82</v>
      </c>
      <c r="AS62" s="7" t="s">
        <v>82</v>
      </c>
      <c r="AT62" s="7" t="s">
        <v>82</v>
      </c>
    </row>
    <row r="63" spans="1:52" ht="12.75" customHeight="1" x14ac:dyDescent="0.2">
      <c r="A63" s="2" t="str">
        <f>IF("UNK"="UNK","M6-140+270","*UNK M6-140+270")</f>
        <v>M6-140+270</v>
      </c>
      <c r="B63" s="10">
        <v>266.8</v>
      </c>
      <c r="C63" s="7" t="s">
        <v>81</v>
      </c>
      <c r="D63" s="7">
        <v>3.23</v>
      </c>
      <c r="E63" s="7">
        <v>3102</v>
      </c>
      <c r="F63" s="7">
        <v>279</v>
      </c>
      <c r="G63" s="7">
        <v>0.7</v>
      </c>
      <c r="H63" s="7">
        <v>519</v>
      </c>
      <c r="I63" s="7">
        <v>0.19</v>
      </c>
      <c r="J63" s="7">
        <v>37</v>
      </c>
      <c r="K63" s="7">
        <v>1</v>
      </c>
      <c r="L63" s="2" t="str">
        <f>IF("UNK"="UNK","M6-140+270","*UNK M6-140+270")</f>
        <v>M6-140+270</v>
      </c>
      <c r="M63" s="7">
        <v>4</v>
      </c>
      <c r="N63" s="7">
        <v>392.3</v>
      </c>
      <c r="O63" s="7">
        <v>14.09</v>
      </c>
      <c r="P63" s="7">
        <v>185</v>
      </c>
      <c r="Q63" s="7">
        <v>0.56999999999999995</v>
      </c>
      <c r="R63" s="7">
        <v>11.4</v>
      </c>
      <c r="S63" s="7">
        <v>40</v>
      </c>
      <c r="T63" s="7">
        <v>0.13</v>
      </c>
      <c r="U63" s="7">
        <v>752</v>
      </c>
      <c r="V63" s="7">
        <v>3</v>
      </c>
      <c r="W63" s="2" t="str">
        <f>IF("UNK"="UNK","M6-140+270","*UNK M6-140+270")</f>
        <v>M6-140+270</v>
      </c>
      <c r="X63" s="7">
        <v>0.2</v>
      </c>
      <c r="Y63" s="7">
        <v>10</v>
      </c>
      <c r="Z63" s="7" t="s">
        <v>78</v>
      </c>
      <c r="AA63" s="7">
        <v>0.31</v>
      </c>
      <c r="AB63" s="7" t="s">
        <v>75</v>
      </c>
      <c r="AC63" s="7">
        <v>8.8800000000000008</v>
      </c>
      <c r="AD63" s="7">
        <v>531</v>
      </c>
      <c r="AE63" s="7">
        <v>7.3</v>
      </c>
      <c r="AF63" s="7">
        <v>104</v>
      </c>
      <c r="AG63" s="7">
        <v>1248.5999999999999</v>
      </c>
      <c r="AH63" s="2" t="str">
        <f>IF("UNK"="UNK","M6-140+270","*UNK M6-140+270")</f>
        <v>M6-140+270</v>
      </c>
      <c r="AI63" s="7">
        <v>0.04</v>
      </c>
      <c r="AJ63" s="7">
        <v>39</v>
      </c>
      <c r="AK63" s="7">
        <v>87</v>
      </c>
      <c r="AL63" s="7" t="s">
        <v>79</v>
      </c>
      <c r="AM63" s="7">
        <v>25.1</v>
      </c>
      <c r="AN63" s="7" t="s">
        <v>75</v>
      </c>
      <c r="AO63" s="7">
        <v>35.1</v>
      </c>
      <c r="AP63" s="36" t="str">
        <f>IF("UNK"="UNK","M6-140+270","*UNK M6-140+270")</f>
        <v>M6-140+270</v>
      </c>
      <c r="AQ63" s="34">
        <v>266.8</v>
      </c>
      <c r="AR63" s="7" t="s">
        <v>82</v>
      </c>
      <c r="AS63" s="7" t="s">
        <v>82</v>
      </c>
      <c r="AT63" s="7" t="s">
        <v>82</v>
      </c>
    </row>
    <row r="64" spans="1:52" ht="12.75" customHeight="1" x14ac:dyDescent="0.2">
      <c r="A64" s="2" t="str">
        <f>IF("UNK"="UNK","M6-270+325","*UNK M6-270+325")</f>
        <v>M6-270+325</v>
      </c>
      <c r="B64" s="10">
        <v>92.4</v>
      </c>
      <c r="C64" s="7" t="s">
        <v>81</v>
      </c>
      <c r="D64" s="7">
        <v>3.09</v>
      </c>
      <c r="E64" s="7">
        <v>3031</v>
      </c>
      <c r="F64" s="7">
        <v>214</v>
      </c>
      <c r="G64" s="7">
        <v>0.6</v>
      </c>
      <c r="H64" s="7">
        <v>506</v>
      </c>
      <c r="I64" s="7">
        <v>0.2</v>
      </c>
      <c r="J64" s="7">
        <v>38</v>
      </c>
      <c r="K64" s="7">
        <v>1</v>
      </c>
      <c r="L64" s="2" t="str">
        <f>IF("UNK"="UNK","M6-270+325","*UNK M6-270+325")</f>
        <v>M6-270+325</v>
      </c>
      <c r="M64" s="7">
        <v>4</v>
      </c>
      <c r="N64" s="7">
        <v>399.4</v>
      </c>
      <c r="O64" s="7">
        <v>13.81</v>
      </c>
      <c r="P64" s="7">
        <v>179</v>
      </c>
      <c r="Q64" s="7">
        <v>0.56999999999999995</v>
      </c>
      <c r="R64" s="7">
        <v>10.9</v>
      </c>
      <c r="S64" s="7">
        <v>40</v>
      </c>
      <c r="T64" s="7">
        <v>0.14000000000000001</v>
      </c>
      <c r="U64" s="7">
        <v>779</v>
      </c>
      <c r="V64" s="7">
        <v>5</v>
      </c>
      <c r="W64" s="2" t="str">
        <f>IF("UNK"="UNK","M6-270+325","*UNK M6-270+325")</f>
        <v>M6-270+325</v>
      </c>
      <c r="X64" s="7">
        <v>0.23</v>
      </c>
      <c r="Y64" s="7">
        <v>9</v>
      </c>
      <c r="Z64" s="7" t="s">
        <v>78</v>
      </c>
      <c r="AA64" s="7">
        <v>0.3</v>
      </c>
      <c r="AB64" s="7" t="s">
        <v>75</v>
      </c>
      <c r="AC64" s="7">
        <v>9.4499999999999993</v>
      </c>
      <c r="AD64" s="7">
        <v>522</v>
      </c>
      <c r="AE64" s="7">
        <v>7.2</v>
      </c>
      <c r="AF64" s="7">
        <v>93</v>
      </c>
      <c r="AG64" s="7">
        <v>1066.9000000000001</v>
      </c>
      <c r="AH64" s="2" t="str">
        <f>IF("UNK"="UNK","M6-270+325","*UNK M6-270+325")</f>
        <v>M6-270+325</v>
      </c>
      <c r="AI64" s="7">
        <v>0.04</v>
      </c>
      <c r="AJ64" s="7">
        <v>42</v>
      </c>
      <c r="AK64" s="7">
        <v>85</v>
      </c>
      <c r="AL64" s="7" t="s">
        <v>79</v>
      </c>
      <c r="AM64" s="7">
        <v>24.6</v>
      </c>
      <c r="AN64" s="7" t="s">
        <v>75</v>
      </c>
      <c r="AO64" s="7">
        <v>40.9</v>
      </c>
      <c r="AP64" s="36" t="str">
        <f>IF("UNK"="UNK","M6-270+325","*UNK M6-270+325")</f>
        <v>M6-270+325</v>
      </c>
      <c r="AQ64" s="34">
        <v>92.4</v>
      </c>
      <c r="AR64" s="7" t="s">
        <v>82</v>
      </c>
      <c r="AS64" s="7" t="s">
        <v>82</v>
      </c>
      <c r="AT64" s="7" t="s">
        <v>82</v>
      </c>
    </row>
    <row r="65" spans="1:52" ht="12.75" customHeight="1" x14ac:dyDescent="0.2">
      <c r="A65" s="2" t="str">
        <f>IF("UNK"="UNK","M6-325","*UNK M6-325")</f>
        <v>M6-325</v>
      </c>
      <c r="B65" s="11">
        <v>90.6</v>
      </c>
      <c r="C65" s="7" t="s">
        <v>81</v>
      </c>
      <c r="D65" s="7">
        <v>3.32</v>
      </c>
      <c r="E65" s="7">
        <v>3043</v>
      </c>
      <c r="F65" s="7">
        <v>217</v>
      </c>
      <c r="G65" s="7">
        <v>0.7</v>
      </c>
      <c r="H65" s="7">
        <v>541</v>
      </c>
      <c r="I65" s="7">
        <v>0.22</v>
      </c>
      <c r="J65" s="7">
        <v>45</v>
      </c>
      <c r="K65" s="7">
        <v>1</v>
      </c>
      <c r="L65" s="2" t="str">
        <f>IF("UNK"="UNK","M6-325","*UNK M6-325")</f>
        <v>M6-325</v>
      </c>
      <c r="M65" s="7">
        <v>4</v>
      </c>
      <c r="N65" s="7">
        <v>437.2</v>
      </c>
      <c r="O65" s="7">
        <v>14.7</v>
      </c>
      <c r="P65" s="7">
        <v>191</v>
      </c>
      <c r="Q65" s="7">
        <v>0.6</v>
      </c>
      <c r="R65" s="7">
        <v>11.2</v>
      </c>
      <c r="S65" s="7">
        <v>42</v>
      </c>
      <c r="T65" s="7">
        <v>0.15</v>
      </c>
      <c r="U65" s="7">
        <v>799</v>
      </c>
      <c r="V65" s="7">
        <v>3</v>
      </c>
      <c r="W65" s="2" t="str">
        <f>IF("UNK"="UNK","M6-325","*UNK M6-325")</f>
        <v>M6-325</v>
      </c>
      <c r="X65" s="7">
        <v>0.23</v>
      </c>
      <c r="Y65" s="7">
        <v>11</v>
      </c>
      <c r="Z65" s="7" t="s">
        <v>78</v>
      </c>
      <c r="AA65" s="7">
        <v>0.33</v>
      </c>
      <c r="AB65" s="7" t="s">
        <v>75</v>
      </c>
      <c r="AC65" s="7" t="s">
        <v>77</v>
      </c>
      <c r="AD65" s="7">
        <v>556</v>
      </c>
      <c r="AE65" s="7">
        <v>7.8</v>
      </c>
      <c r="AF65" s="7">
        <v>97</v>
      </c>
      <c r="AG65" s="7">
        <v>1195.5999999999999</v>
      </c>
      <c r="AH65" s="2" t="str">
        <f>IF("UNK"="UNK","M6-325","*UNK M6-325")</f>
        <v>M6-325</v>
      </c>
      <c r="AI65" s="7">
        <v>0.04</v>
      </c>
      <c r="AJ65" s="7">
        <v>44</v>
      </c>
      <c r="AK65" s="7">
        <v>90</v>
      </c>
      <c r="AL65" s="7" t="s">
        <v>79</v>
      </c>
      <c r="AM65" s="7">
        <v>26.1</v>
      </c>
      <c r="AN65" s="7" t="s">
        <v>75</v>
      </c>
      <c r="AO65" s="7">
        <v>44.3</v>
      </c>
      <c r="AP65" s="36" t="str">
        <f>IF("UNK"="UNK","M6-325","*UNK M6-325")</f>
        <v>M6-325</v>
      </c>
      <c r="AQ65" s="14">
        <v>90.6</v>
      </c>
      <c r="AR65" s="7" t="s">
        <v>82</v>
      </c>
      <c r="AS65" s="7" t="s">
        <v>82</v>
      </c>
      <c r="AT65" s="7" t="s">
        <v>82</v>
      </c>
    </row>
    <row r="66" spans="1:52" ht="12.75" customHeight="1" x14ac:dyDescent="0.2">
      <c r="A66" s="2"/>
      <c r="B66" s="11"/>
      <c r="C66" s="7"/>
      <c r="D66" s="7"/>
      <c r="E66" s="7"/>
      <c r="F66" s="7"/>
      <c r="G66" s="7"/>
      <c r="H66" s="7"/>
      <c r="I66" s="7"/>
      <c r="J66" s="7"/>
      <c r="K66" s="7"/>
      <c r="L66" s="2"/>
      <c r="M66" s="7"/>
      <c r="N66" s="7"/>
      <c r="O66" s="28"/>
      <c r="P66" s="7"/>
      <c r="Q66" s="7"/>
      <c r="R66" s="7"/>
      <c r="S66" s="7"/>
      <c r="T66" s="7"/>
      <c r="U66" s="7"/>
      <c r="V66" s="7"/>
      <c r="W66" s="2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2"/>
      <c r="AI66" s="7"/>
      <c r="AJ66" s="7"/>
      <c r="AK66" s="7"/>
      <c r="AL66" s="7"/>
      <c r="AM66" s="7"/>
      <c r="AN66" s="7"/>
      <c r="AO66" s="7"/>
      <c r="AP66" s="36"/>
      <c r="AQ66" s="14"/>
      <c r="AR66" s="7"/>
      <c r="AS66" s="7"/>
      <c r="AT66" s="7"/>
    </row>
    <row r="67" spans="1:52" ht="12.75" customHeight="1" x14ac:dyDescent="0.2">
      <c r="A67" s="18" t="s">
        <v>90</v>
      </c>
      <c r="B67" s="16">
        <f>SUM(B69:B73)</f>
        <v>359.5</v>
      </c>
      <c r="C67" s="13">
        <v>73.61</v>
      </c>
      <c r="D67" s="13">
        <f t="shared" ref="D67:AO67" si="6">((($B$69*D69/100)+($B$70*D70/100)+($B$71*D71/100)+($B$72*D72/100)+($B$73*D73/100))*100)/SUM($B$69:$B$73)</f>
        <v>4.5723310152990262</v>
      </c>
      <c r="E67" s="13">
        <f t="shared" si="6"/>
        <v>369.14714881780247</v>
      </c>
      <c r="F67" s="13">
        <f t="shared" si="6"/>
        <v>664.35716272600837</v>
      </c>
      <c r="G67" s="13">
        <f t="shared" si="6"/>
        <v>1.1477607788595272</v>
      </c>
      <c r="H67" s="13">
        <f t="shared" si="6"/>
        <v>69.658970792767732</v>
      </c>
      <c r="I67" s="13">
        <f t="shared" si="6"/>
        <v>0.52825312934631419</v>
      </c>
      <c r="J67" s="13">
        <f t="shared" si="6"/>
        <v>3.6183588317107094</v>
      </c>
      <c r="K67" s="13">
        <f t="shared" si="6"/>
        <v>13.725452016689845</v>
      </c>
      <c r="L67" s="18" t="s">
        <v>90</v>
      </c>
      <c r="M67" s="13">
        <f t="shared" si="6"/>
        <v>132.3337969401947</v>
      </c>
      <c r="N67" s="13">
        <f t="shared" si="6"/>
        <v>129.01730180806675</v>
      </c>
      <c r="O67" s="13">
        <f>((($B$69*O69/100)+($B$70*O70/100)+($B$71*O71/100)+($B$72*O72/100)+($B$73*O73/100))*100)/SUM($B$69:$B$73)</f>
        <v>5.681646731571627</v>
      </c>
      <c r="P67" s="13">
        <f>((($B$69*P69/100)+($B$70*P70/100)+($B$72*P72/100)+($B$73*P73/100))*100)/SUM($B$69:$B$73)</f>
        <v>8.0267037552155784</v>
      </c>
      <c r="Q67" s="13">
        <f t="shared" si="6"/>
        <v>2.7223755215577183</v>
      </c>
      <c r="R67" s="13">
        <f t="shared" si="6"/>
        <v>10.637246175243392</v>
      </c>
      <c r="S67" s="13">
        <f t="shared" si="6"/>
        <v>19.032267037552156</v>
      </c>
      <c r="T67" s="13">
        <f t="shared" si="6"/>
        <v>0.28809457579972186</v>
      </c>
      <c r="U67" s="13">
        <f t="shared" si="6"/>
        <v>642.72350486787195</v>
      </c>
      <c r="V67" s="13" t="s">
        <v>78</v>
      </c>
      <c r="W67" s="18" t="s">
        <v>90</v>
      </c>
      <c r="X67" s="13">
        <f t="shared" si="6"/>
        <v>0.26078442280945757</v>
      </c>
      <c r="Y67" s="13">
        <f t="shared" si="6"/>
        <v>8.6937413073713472</v>
      </c>
      <c r="Z67" s="13">
        <f t="shared" si="6"/>
        <v>8.3794158553546598</v>
      </c>
      <c r="AA67" s="13">
        <f t="shared" si="6"/>
        <v>1.1860917941585534E-2</v>
      </c>
      <c r="AB67" s="13">
        <f t="shared" si="6"/>
        <v>1762.5666203059805</v>
      </c>
      <c r="AC67" s="13">
        <f t="shared" si="6"/>
        <v>4.5350737134909593</v>
      </c>
      <c r="AD67" s="13">
        <f t="shared" si="6"/>
        <v>90.873713490959645</v>
      </c>
      <c r="AE67" s="13">
        <f t="shared" si="6"/>
        <v>6.3623365785813624</v>
      </c>
      <c r="AF67" s="13">
        <f t="shared" si="6"/>
        <v>25.209457579972181</v>
      </c>
      <c r="AG67" s="13">
        <f t="shared" si="6"/>
        <v>47.380667593880375</v>
      </c>
      <c r="AH67" s="18" t="s">
        <v>90</v>
      </c>
      <c r="AI67" s="13">
        <f t="shared" si="6"/>
        <v>0.19813908205841446</v>
      </c>
      <c r="AJ67" s="13">
        <f t="shared" si="6"/>
        <v>6.6431154381084836</v>
      </c>
      <c r="AK67" s="13">
        <f t="shared" si="6"/>
        <v>39.681223922114043</v>
      </c>
      <c r="AL67" s="13">
        <f t="shared" si="6"/>
        <v>57.570792767732954</v>
      </c>
      <c r="AM67" s="13">
        <f t="shared" si="6"/>
        <v>6.3991098748261486</v>
      </c>
      <c r="AN67" s="13">
        <f t="shared" si="6"/>
        <v>705.70077885952719</v>
      </c>
      <c r="AO67" s="13">
        <f t="shared" si="6"/>
        <v>51.521084840055629</v>
      </c>
      <c r="AP67" s="36" t="s">
        <v>90</v>
      </c>
      <c r="AQ67" s="14">
        <f>SUM(AQ69:AQ73)</f>
        <v>359.5</v>
      </c>
      <c r="AR67" s="7"/>
      <c r="AS67" s="7"/>
      <c r="AT67" s="7"/>
    </row>
    <row r="68" spans="1:52" ht="12.75" customHeight="1" x14ac:dyDescent="0.2">
      <c r="A68" s="24" t="str">
        <f>IF("UNK"="UNK","M7","*UNK M7")</f>
        <v>M7</v>
      </c>
      <c r="B68" s="25">
        <v>72</v>
      </c>
      <c r="C68" s="26" t="s">
        <v>82</v>
      </c>
      <c r="D68" s="27" t="s">
        <v>82</v>
      </c>
      <c r="E68" s="27" t="s">
        <v>82</v>
      </c>
      <c r="F68" s="27" t="s">
        <v>82</v>
      </c>
      <c r="G68" s="27" t="s">
        <v>82</v>
      </c>
      <c r="H68" s="27" t="s">
        <v>82</v>
      </c>
      <c r="I68" s="27" t="s">
        <v>82</v>
      </c>
      <c r="J68" s="27" t="s">
        <v>82</v>
      </c>
      <c r="K68" s="27" t="s">
        <v>82</v>
      </c>
      <c r="L68" s="24" t="str">
        <f>IF("UNK"="UNK","M7","*UNK M7")</f>
        <v>M7</v>
      </c>
      <c r="M68" s="27" t="s">
        <v>82</v>
      </c>
      <c r="N68" s="27" t="s">
        <v>82</v>
      </c>
      <c r="O68" s="27" t="s">
        <v>82</v>
      </c>
      <c r="P68" s="27" t="s">
        <v>82</v>
      </c>
      <c r="Q68" s="27" t="s">
        <v>82</v>
      </c>
      <c r="R68" s="27" t="s">
        <v>82</v>
      </c>
      <c r="S68" s="27" t="s">
        <v>82</v>
      </c>
      <c r="T68" s="27" t="s">
        <v>82</v>
      </c>
      <c r="U68" s="27" t="s">
        <v>82</v>
      </c>
      <c r="V68" s="27" t="s">
        <v>82</v>
      </c>
      <c r="W68" s="24" t="str">
        <f>IF("UNK"="UNK","M7","*UNK M7")</f>
        <v>M7</v>
      </c>
      <c r="X68" s="27" t="s">
        <v>82</v>
      </c>
      <c r="Y68" s="27" t="s">
        <v>82</v>
      </c>
      <c r="Z68" s="27" t="s">
        <v>82</v>
      </c>
      <c r="AA68" s="27" t="s">
        <v>82</v>
      </c>
      <c r="AB68" s="27" t="s">
        <v>82</v>
      </c>
      <c r="AC68" s="27" t="s">
        <v>82</v>
      </c>
      <c r="AD68" s="27" t="s">
        <v>82</v>
      </c>
      <c r="AE68" s="27" t="s">
        <v>82</v>
      </c>
      <c r="AF68" s="27" t="s">
        <v>82</v>
      </c>
      <c r="AG68" s="27" t="s">
        <v>82</v>
      </c>
      <c r="AH68" s="24" t="str">
        <f>IF("UNK"="UNK","M7","*UNK M7")</f>
        <v>M7</v>
      </c>
      <c r="AI68" s="27" t="s">
        <v>82</v>
      </c>
      <c r="AJ68" s="27" t="s">
        <v>82</v>
      </c>
      <c r="AK68" s="27" t="s">
        <v>82</v>
      </c>
      <c r="AL68" s="27" t="s">
        <v>82</v>
      </c>
      <c r="AM68" s="27" t="s">
        <v>82</v>
      </c>
      <c r="AN68" s="27" t="s">
        <v>82</v>
      </c>
      <c r="AO68" s="27" t="s">
        <v>82</v>
      </c>
      <c r="AP68" s="36" t="str">
        <f>IF("UNK"="UNK","M7","*UNK M7")</f>
        <v>M7</v>
      </c>
      <c r="AQ68" s="14">
        <v>72</v>
      </c>
      <c r="AR68" s="37">
        <v>4.25</v>
      </c>
      <c r="AS68" s="37">
        <v>1.07</v>
      </c>
      <c r="AT68" s="37">
        <v>3.18</v>
      </c>
      <c r="AU68" s="38">
        <v>-141.80000000000001</v>
      </c>
      <c r="AV68" s="38">
        <v>-42.6</v>
      </c>
      <c r="AW68" s="38">
        <v>99.2</v>
      </c>
      <c r="AX68" s="38">
        <v>2.2000000000000002</v>
      </c>
      <c r="AY68" s="38">
        <v>-0.43</v>
      </c>
      <c r="AZ68" s="38" t="s">
        <v>72</v>
      </c>
    </row>
    <row r="69" spans="1:52" ht="12.75" customHeight="1" x14ac:dyDescent="0.2">
      <c r="A69" s="2" t="str">
        <f>IF("UNK"="UNK","M7-40+70","*UNK M7-40+70")</f>
        <v>M7-40+70</v>
      </c>
      <c r="B69" s="11">
        <v>73.2</v>
      </c>
      <c r="C69" s="7">
        <v>44.3</v>
      </c>
      <c r="D69" s="7">
        <v>4.51</v>
      </c>
      <c r="E69" s="7">
        <v>202</v>
      </c>
      <c r="F69" s="7">
        <v>501</v>
      </c>
      <c r="G69" s="7">
        <v>1.1000000000000001</v>
      </c>
      <c r="H69" s="7">
        <v>44</v>
      </c>
      <c r="I69" s="7">
        <v>0.24</v>
      </c>
      <c r="J69" s="7">
        <v>2</v>
      </c>
      <c r="K69" s="7">
        <v>6</v>
      </c>
      <c r="L69" s="2" t="str">
        <f>IF("UNK"="UNK","M7-40+70","*UNK M7-40+70")</f>
        <v>M7-40+70</v>
      </c>
      <c r="M69" s="7">
        <v>323</v>
      </c>
      <c r="N69" s="7">
        <v>68.400000000000006</v>
      </c>
      <c r="O69" s="7">
        <v>3.1</v>
      </c>
      <c r="P69" s="7">
        <v>10</v>
      </c>
      <c r="Q69" s="7">
        <v>2.76</v>
      </c>
      <c r="R69" s="7">
        <v>9.5</v>
      </c>
      <c r="S69" s="7">
        <v>20</v>
      </c>
      <c r="T69" s="7">
        <v>0.26</v>
      </c>
      <c r="U69" s="7">
        <v>438</v>
      </c>
      <c r="V69" s="7">
        <v>1</v>
      </c>
      <c r="W69" s="2" t="str">
        <f>IF("UNK"="UNK","M7-40+70","*UNK M7-40+70")</f>
        <v>M7-40+70</v>
      </c>
      <c r="X69" s="7">
        <v>0.23</v>
      </c>
      <c r="Y69" s="7">
        <v>11</v>
      </c>
      <c r="Z69" s="7">
        <v>12</v>
      </c>
      <c r="AA69" s="7">
        <v>0.01</v>
      </c>
      <c r="AB69" s="7">
        <v>910</v>
      </c>
      <c r="AC69" s="7">
        <v>1.95</v>
      </c>
      <c r="AD69" s="7">
        <v>65</v>
      </c>
      <c r="AE69" s="7">
        <v>6.3</v>
      </c>
      <c r="AF69" s="7">
        <v>22</v>
      </c>
      <c r="AG69" s="7">
        <v>42.7</v>
      </c>
      <c r="AH69" s="2" t="str">
        <f>IF("UNK"="UNK","M7-40+70","*UNK M7-40+70")</f>
        <v>M7-40+70</v>
      </c>
      <c r="AI69" s="7">
        <v>0.2</v>
      </c>
      <c r="AJ69" s="7">
        <v>2</v>
      </c>
      <c r="AK69" s="7">
        <v>40</v>
      </c>
      <c r="AL69" s="7">
        <v>27</v>
      </c>
      <c r="AM69" s="7">
        <v>5.9</v>
      </c>
      <c r="AN69" s="7">
        <v>340.4</v>
      </c>
      <c r="AO69" s="7">
        <v>52</v>
      </c>
      <c r="AP69" s="36" t="str">
        <f>IF("UNK"="UNK","M7-40+70","*UNK M7-40+70")</f>
        <v>M7-40+70</v>
      </c>
      <c r="AQ69" s="14">
        <v>73.2</v>
      </c>
      <c r="AR69" s="7" t="s">
        <v>82</v>
      </c>
      <c r="AS69" s="7" t="s">
        <v>82</v>
      </c>
      <c r="AT69" s="7" t="s">
        <v>82</v>
      </c>
    </row>
    <row r="70" spans="1:52" ht="12.75" customHeight="1" x14ac:dyDescent="0.2">
      <c r="A70" s="2" t="str">
        <f>IF("UNK"="UNK","M7-70+140","*UNK M7-70+140")</f>
        <v>M7-70+140</v>
      </c>
      <c r="B70" s="11">
        <v>124.6</v>
      </c>
      <c r="C70" s="7">
        <v>65.400000000000006</v>
      </c>
      <c r="D70" s="7">
        <v>4.53</v>
      </c>
      <c r="E70" s="7">
        <v>291</v>
      </c>
      <c r="F70" s="7">
        <v>709</v>
      </c>
      <c r="G70" s="7">
        <v>1.1000000000000001</v>
      </c>
      <c r="H70" s="7">
        <v>57</v>
      </c>
      <c r="I70" s="7">
        <v>0.33</v>
      </c>
      <c r="J70" s="7">
        <v>3</v>
      </c>
      <c r="K70" s="7">
        <v>12</v>
      </c>
      <c r="L70" s="2" t="str">
        <f>IF("UNK"="UNK","M7-70+140","*UNK M7-70+140")</f>
        <v>M7-70+140</v>
      </c>
      <c r="M70" s="7">
        <v>179</v>
      </c>
      <c r="N70" s="7">
        <v>94.8</v>
      </c>
      <c r="O70" s="7">
        <v>4.6500000000000004</v>
      </c>
      <c r="P70" s="7">
        <v>10</v>
      </c>
      <c r="Q70" s="7">
        <v>2.72</v>
      </c>
      <c r="R70" s="7">
        <v>9.1999999999999993</v>
      </c>
      <c r="S70" s="7">
        <v>20</v>
      </c>
      <c r="T70" s="7">
        <v>0.27</v>
      </c>
      <c r="U70" s="7">
        <v>549</v>
      </c>
      <c r="V70" s="7" t="s">
        <v>78</v>
      </c>
      <c r="W70" s="2" t="str">
        <f>IF("UNK"="UNK","M7-70+140","*UNK M7-70+140")</f>
        <v>M7-70+140</v>
      </c>
      <c r="X70" s="7">
        <v>0.25</v>
      </c>
      <c r="Y70" s="7">
        <v>9</v>
      </c>
      <c r="Z70" s="7">
        <v>9</v>
      </c>
      <c r="AA70" s="7">
        <v>0.01</v>
      </c>
      <c r="AB70" s="7">
        <v>1256</v>
      </c>
      <c r="AC70" s="7">
        <v>3.62</v>
      </c>
      <c r="AD70" s="7">
        <v>78</v>
      </c>
      <c r="AE70" s="7">
        <v>6.3</v>
      </c>
      <c r="AF70" s="7">
        <v>23</v>
      </c>
      <c r="AG70" s="7">
        <v>43.8</v>
      </c>
      <c r="AH70" s="2" t="str">
        <f>IF("UNK"="UNK","M7-70+140","*UNK M7-70+140")</f>
        <v>M7-70+140</v>
      </c>
      <c r="AI70" s="7">
        <v>0.2</v>
      </c>
      <c r="AJ70" s="7">
        <v>10</v>
      </c>
      <c r="AK70" s="7">
        <v>39</v>
      </c>
      <c r="AL70" s="7">
        <v>49</v>
      </c>
      <c r="AM70" s="7">
        <v>5.8</v>
      </c>
      <c r="AN70" s="7">
        <v>498.1</v>
      </c>
      <c r="AO70" s="7">
        <v>47.8</v>
      </c>
      <c r="AP70" s="36" t="str">
        <f>IF("UNK"="UNK","M7-70+140","*UNK M7-70+140")</f>
        <v>M7-70+140</v>
      </c>
      <c r="AQ70" s="14">
        <v>124.6</v>
      </c>
      <c r="AR70" s="7" t="s">
        <v>82</v>
      </c>
      <c r="AS70" s="7" t="s">
        <v>82</v>
      </c>
      <c r="AT70" s="7" t="s">
        <v>82</v>
      </c>
    </row>
    <row r="71" spans="1:52" ht="12.75" customHeight="1" x14ac:dyDescent="0.2">
      <c r="A71" s="2" t="str">
        <f>IF("UNK"="UNK","M7-140+270","*UNK M7-140+270")</f>
        <v>M7-140+270</v>
      </c>
      <c r="B71" s="11">
        <v>94.8</v>
      </c>
      <c r="C71" s="7">
        <v>88.4</v>
      </c>
      <c r="D71" s="7">
        <v>4.62</v>
      </c>
      <c r="E71" s="7">
        <v>444</v>
      </c>
      <c r="F71" s="7">
        <v>650</v>
      </c>
      <c r="G71" s="7">
        <v>1.1000000000000001</v>
      </c>
      <c r="H71" s="7">
        <v>64</v>
      </c>
      <c r="I71" s="7">
        <v>0.43</v>
      </c>
      <c r="J71" s="7">
        <v>4</v>
      </c>
      <c r="K71" s="7">
        <v>21</v>
      </c>
      <c r="L71" s="2" t="str">
        <f>IF("UNK"="UNK","M7-140+270","*UNK M7-140+270")</f>
        <v>M7-140+270</v>
      </c>
      <c r="M71" s="7">
        <v>9</v>
      </c>
      <c r="N71" s="7">
        <v>136.6</v>
      </c>
      <c r="O71" s="7">
        <v>7.08</v>
      </c>
      <c r="P71" s="7" t="s">
        <v>79</v>
      </c>
      <c r="Q71" s="7">
        <v>2.73</v>
      </c>
      <c r="R71" s="7">
        <v>10.1</v>
      </c>
      <c r="S71" s="7">
        <v>19</v>
      </c>
      <c r="T71" s="7">
        <v>0.3</v>
      </c>
      <c r="U71" s="7">
        <v>690</v>
      </c>
      <c r="V71" s="7">
        <v>1</v>
      </c>
      <c r="W71" s="2" t="str">
        <f>IF("UNK"="UNK","M7-140+270","*UNK M7-140+270")</f>
        <v>M7-140+270</v>
      </c>
      <c r="X71" s="7">
        <v>0.26</v>
      </c>
      <c r="Y71" s="7">
        <v>7</v>
      </c>
      <c r="Z71" s="7">
        <v>7</v>
      </c>
      <c r="AA71" s="7">
        <v>0.01</v>
      </c>
      <c r="AB71" s="7">
        <v>1698</v>
      </c>
      <c r="AC71" s="7">
        <v>6.11</v>
      </c>
      <c r="AD71" s="7">
        <v>93</v>
      </c>
      <c r="AE71" s="7">
        <v>6.3</v>
      </c>
      <c r="AF71" s="7">
        <v>25</v>
      </c>
      <c r="AG71" s="7">
        <v>45.5</v>
      </c>
      <c r="AH71" s="2" t="str">
        <f>IF("UNK"="UNK","M7-140+270","*UNK M7-140+270")</f>
        <v>M7-140+270</v>
      </c>
      <c r="AI71" s="7">
        <v>0.2</v>
      </c>
      <c r="AJ71" s="7">
        <v>4</v>
      </c>
      <c r="AK71" s="7">
        <v>39</v>
      </c>
      <c r="AL71" s="7">
        <v>78</v>
      </c>
      <c r="AM71" s="7">
        <v>6.3</v>
      </c>
      <c r="AN71" s="7">
        <v>778.9</v>
      </c>
      <c r="AO71" s="7">
        <v>55.2</v>
      </c>
      <c r="AP71" s="36" t="str">
        <f>IF("UNK"="UNK","M7-140+270","*UNK M7-140+270")</f>
        <v>M7-140+270</v>
      </c>
      <c r="AQ71" s="14">
        <v>94.8</v>
      </c>
      <c r="AR71" s="7" t="s">
        <v>82</v>
      </c>
      <c r="AS71" s="7" t="s">
        <v>82</v>
      </c>
      <c r="AT71" s="7" t="s">
        <v>82</v>
      </c>
    </row>
    <row r="72" spans="1:52" ht="12.75" customHeight="1" x14ac:dyDescent="0.2">
      <c r="A72" s="2" t="str">
        <f>IF("UNK"="UNK","M7-270+325","*UNK M7-270+325")</f>
        <v>M7-270+325</v>
      </c>
      <c r="B72" s="11">
        <v>14.5</v>
      </c>
      <c r="C72" s="7" t="s">
        <v>81</v>
      </c>
      <c r="D72" s="7">
        <v>4.55</v>
      </c>
      <c r="E72" s="7">
        <v>550</v>
      </c>
      <c r="F72" s="7">
        <v>738</v>
      </c>
      <c r="G72" s="7">
        <v>1.2</v>
      </c>
      <c r="H72" s="7">
        <v>98</v>
      </c>
      <c r="I72" s="7">
        <v>0.89</v>
      </c>
      <c r="J72" s="7">
        <v>6</v>
      </c>
      <c r="K72" s="7">
        <v>19</v>
      </c>
      <c r="L72" s="2" t="str">
        <f>IF("UNK"="UNK","M7-270+325","*UNK M7-270+325")</f>
        <v>M7-270+325</v>
      </c>
      <c r="M72" s="7">
        <v>10</v>
      </c>
      <c r="N72" s="7">
        <v>200</v>
      </c>
      <c r="O72" s="7">
        <v>8.18</v>
      </c>
      <c r="P72" s="7">
        <v>12</v>
      </c>
      <c r="Q72" s="7">
        <v>2.62</v>
      </c>
      <c r="R72" s="7">
        <v>12.5</v>
      </c>
      <c r="S72" s="7">
        <v>17</v>
      </c>
      <c r="T72" s="7">
        <v>0.32</v>
      </c>
      <c r="U72" s="7">
        <v>885</v>
      </c>
      <c r="V72" s="7">
        <v>1</v>
      </c>
      <c r="W72" s="2" t="str">
        <f>IF("UNK"="UNK","M7-270+325","*UNK M7-270+325")</f>
        <v>M7-270+325</v>
      </c>
      <c r="X72" s="7">
        <v>0.3</v>
      </c>
      <c r="Y72" s="7">
        <v>8</v>
      </c>
      <c r="Z72" s="7">
        <v>6</v>
      </c>
      <c r="AA72" s="7">
        <v>0.02</v>
      </c>
      <c r="AB72" s="7">
        <v>2691</v>
      </c>
      <c r="AC72" s="7">
        <v>6.75</v>
      </c>
      <c r="AD72" s="7">
        <v>119</v>
      </c>
      <c r="AE72" s="7">
        <v>6.4</v>
      </c>
      <c r="AF72" s="7">
        <v>30</v>
      </c>
      <c r="AG72" s="7">
        <v>55.1</v>
      </c>
      <c r="AH72" s="2" t="str">
        <f>IF("UNK"="UNK","M7-270+325","*UNK M7-270+325")</f>
        <v>M7-270+325</v>
      </c>
      <c r="AI72" s="7">
        <v>0.19</v>
      </c>
      <c r="AJ72" s="7">
        <v>10</v>
      </c>
      <c r="AK72" s="7">
        <v>40</v>
      </c>
      <c r="AL72" s="7">
        <v>89</v>
      </c>
      <c r="AM72" s="7">
        <v>6.4</v>
      </c>
      <c r="AN72" s="7">
        <v>1196.9000000000001</v>
      </c>
      <c r="AO72" s="7">
        <v>45.9</v>
      </c>
      <c r="AP72" s="36" t="str">
        <f>IF("UNK"="UNK","M7-270+325","*UNK M7-270+325")</f>
        <v>M7-270+325</v>
      </c>
      <c r="AQ72" s="14">
        <v>14.5</v>
      </c>
      <c r="AR72" s="7" t="s">
        <v>82</v>
      </c>
      <c r="AS72" s="7" t="s">
        <v>82</v>
      </c>
      <c r="AT72" s="7" t="s">
        <v>82</v>
      </c>
    </row>
    <row r="73" spans="1:52" ht="12.75" customHeight="1" x14ac:dyDescent="0.2">
      <c r="A73" s="2" t="str">
        <f>IF("UNK"="UNK","M7-325","*UNK M7-325")</f>
        <v>M7-325</v>
      </c>
      <c r="B73" s="11">
        <v>52.4</v>
      </c>
      <c r="C73" s="7" t="s">
        <v>81</v>
      </c>
      <c r="D73" s="7">
        <v>4.68</v>
      </c>
      <c r="E73" s="7">
        <v>603</v>
      </c>
      <c r="F73" s="7">
        <v>792</v>
      </c>
      <c r="G73" s="7">
        <v>1.4</v>
      </c>
      <c r="H73" s="7">
        <v>138</v>
      </c>
      <c r="I73" s="7">
        <v>1.48</v>
      </c>
      <c r="J73" s="7">
        <v>6</v>
      </c>
      <c r="K73" s="7">
        <v>14</v>
      </c>
      <c r="L73" s="2" t="str">
        <f>IF("UNK"="UNK","M7-325","*UNK M7-325")</f>
        <v>M7-325</v>
      </c>
      <c r="M73" s="7">
        <v>12</v>
      </c>
      <c r="N73" s="7">
        <v>261.7</v>
      </c>
      <c r="O73" s="7">
        <v>8.52</v>
      </c>
      <c r="P73" s="7">
        <v>14</v>
      </c>
      <c r="Q73" s="7">
        <v>2.69</v>
      </c>
      <c r="R73" s="7">
        <v>16.100000000000001</v>
      </c>
      <c r="S73" s="7">
        <v>16</v>
      </c>
      <c r="T73" s="7">
        <v>0.34</v>
      </c>
      <c r="U73" s="7">
        <v>999</v>
      </c>
      <c r="V73" s="7" t="s">
        <v>78</v>
      </c>
      <c r="W73" s="2" t="str">
        <f>IF("UNK"="UNK","M7-325","*UNK M7-325")</f>
        <v>M7-325</v>
      </c>
      <c r="X73" s="7">
        <v>0.32</v>
      </c>
      <c r="Y73" s="7">
        <v>8</v>
      </c>
      <c r="Z73" s="7">
        <v>5</v>
      </c>
      <c r="AA73" s="7">
        <v>0.02</v>
      </c>
      <c r="AB73" s="7">
        <v>4018</v>
      </c>
      <c r="AC73" s="7">
        <v>6.86</v>
      </c>
      <c r="AD73" s="7">
        <v>146</v>
      </c>
      <c r="AE73" s="7">
        <v>6.7</v>
      </c>
      <c r="AF73" s="7">
        <v>34</v>
      </c>
      <c r="AG73" s="7">
        <v>63.7</v>
      </c>
      <c r="AH73" s="2" t="str">
        <f>IF("UNK"="UNK","M7-325","*UNK M7-325")</f>
        <v>M7-325</v>
      </c>
      <c r="AI73" s="7">
        <v>0.19</v>
      </c>
      <c r="AJ73" s="7">
        <v>9</v>
      </c>
      <c r="AK73" s="7">
        <v>42</v>
      </c>
      <c r="AL73" s="7">
        <v>75</v>
      </c>
      <c r="AM73" s="7">
        <v>8.6999999999999993</v>
      </c>
      <c r="AN73" s="7">
        <v>1441.3</v>
      </c>
      <c r="AO73" s="7">
        <v>54.6</v>
      </c>
      <c r="AP73" s="36" t="str">
        <f>IF("UNK"="UNK","M7-325","*UNK M7-325")</f>
        <v>M7-325</v>
      </c>
      <c r="AQ73" s="14">
        <v>52.4</v>
      </c>
      <c r="AR73" s="7" t="s">
        <v>82</v>
      </c>
      <c r="AS73" s="7" t="s">
        <v>82</v>
      </c>
      <c r="AT73" s="7" t="s">
        <v>82</v>
      </c>
    </row>
    <row r="74" spans="1:52" ht="12.75" customHeight="1" x14ac:dyDescent="0.2">
      <c r="A74" s="2"/>
      <c r="B74" s="11"/>
      <c r="C74" s="7"/>
      <c r="D74" s="7"/>
      <c r="E74" s="7"/>
      <c r="F74" s="7"/>
      <c r="G74" s="7"/>
      <c r="H74" s="7"/>
      <c r="I74" s="7"/>
      <c r="J74" s="7"/>
      <c r="K74" s="7"/>
      <c r="L74" s="2"/>
      <c r="M74" s="7"/>
      <c r="N74" s="7"/>
      <c r="O74" s="7"/>
      <c r="P74" s="7"/>
      <c r="Q74" s="7"/>
      <c r="R74" s="7"/>
      <c r="S74" s="7"/>
      <c r="T74" s="7"/>
      <c r="U74" s="7"/>
      <c r="V74" s="7"/>
      <c r="W74" s="2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2"/>
      <c r="AI74" s="7"/>
      <c r="AJ74" s="7"/>
      <c r="AK74" s="7"/>
      <c r="AL74" s="7"/>
      <c r="AM74" s="7"/>
      <c r="AN74" s="7"/>
      <c r="AO74" s="7"/>
      <c r="AP74" s="36"/>
      <c r="AQ74" s="14"/>
      <c r="AR74" s="7"/>
      <c r="AS74" s="7"/>
      <c r="AT74" s="7"/>
    </row>
    <row r="75" spans="1:52" ht="12.75" customHeight="1" x14ac:dyDescent="0.2">
      <c r="A75" s="2" t="str">
        <f>IF("DUP"="UNK","M1","*DUP M1")</f>
        <v>*DUP M1</v>
      </c>
      <c r="B75" s="11">
        <v>161.30000000000001</v>
      </c>
      <c r="C75" s="7" t="s">
        <v>82</v>
      </c>
      <c r="D75" s="7" t="s">
        <v>82</v>
      </c>
      <c r="E75" s="7" t="s">
        <v>82</v>
      </c>
      <c r="F75" s="7" t="s">
        <v>82</v>
      </c>
      <c r="G75" s="7" t="s">
        <v>82</v>
      </c>
      <c r="H75" s="7" t="s">
        <v>82</v>
      </c>
      <c r="I75" s="7" t="s">
        <v>82</v>
      </c>
      <c r="J75" s="7" t="s">
        <v>82</v>
      </c>
      <c r="K75" s="7" t="s">
        <v>82</v>
      </c>
      <c r="L75" s="2" t="str">
        <f>IF("DUP"="UNK","M1","*DUP M1")</f>
        <v>*DUP M1</v>
      </c>
      <c r="M75" s="7" t="s">
        <v>82</v>
      </c>
      <c r="N75" s="7" t="s">
        <v>82</v>
      </c>
      <c r="O75" s="7" t="s">
        <v>82</v>
      </c>
      <c r="P75" s="7" t="s">
        <v>82</v>
      </c>
      <c r="Q75" s="7" t="s">
        <v>82</v>
      </c>
      <c r="R75" s="7" t="s">
        <v>82</v>
      </c>
      <c r="S75" s="7" t="s">
        <v>82</v>
      </c>
      <c r="T75" s="7" t="s">
        <v>82</v>
      </c>
      <c r="U75" s="7" t="s">
        <v>82</v>
      </c>
      <c r="V75" s="7" t="s">
        <v>82</v>
      </c>
      <c r="W75" s="2" t="str">
        <f>IF("DUP"="UNK","M1","*DUP M1")</f>
        <v>*DUP M1</v>
      </c>
      <c r="X75" s="7" t="s">
        <v>82</v>
      </c>
      <c r="Y75" s="7" t="s">
        <v>82</v>
      </c>
      <c r="Z75" s="7" t="s">
        <v>82</v>
      </c>
      <c r="AA75" s="7" t="s">
        <v>82</v>
      </c>
      <c r="AB75" s="7" t="s">
        <v>82</v>
      </c>
      <c r="AC75" s="7" t="s">
        <v>82</v>
      </c>
      <c r="AD75" s="7" t="s">
        <v>82</v>
      </c>
      <c r="AE75" s="7" t="s">
        <v>82</v>
      </c>
      <c r="AF75" s="7" t="s">
        <v>82</v>
      </c>
      <c r="AG75" s="7" t="s">
        <v>82</v>
      </c>
      <c r="AH75" s="2" t="str">
        <f>IF("DUP"="UNK","M1","*DUP M1")</f>
        <v>*DUP M1</v>
      </c>
      <c r="AI75" s="7" t="s">
        <v>82</v>
      </c>
      <c r="AJ75" s="7" t="s">
        <v>82</v>
      </c>
      <c r="AK75" s="7" t="s">
        <v>82</v>
      </c>
      <c r="AL75" s="7" t="s">
        <v>82</v>
      </c>
      <c r="AM75" s="7" t="s">
        <v>82</v>
      </c>
      <c r="AN75" s="7" t="s">
        <v>82</v>
      </c>
      <c r="AO75" s="7" t="s">
        <v>82</v>
      </c>
      <c r="AP75" s="2" t="str">
        <f>IF("DUP"="UNK","M1","*DUP M1")</f>
        <v>*DUP M1</v>
      </c>
      <c r="AQ75" s="11">
        <v>161.30000000000001</v>
      </c>
      <c r="AR75" s="40">
        <v>10.37</v>
      </c>
      <c r="AS75" s="40">
        <v>3.52</v>
      </c>
      <c r="AT75" s="40">
        <v>6.85</v>
      </c>
      <c r="AU75" s="41">
        <v>-10.3</v>
      </c>
      <c r="AV75" s="41">
        <v>203.8</v>
      </c>
      <c r="AW75" s="41">
        <v>214.1</v>
      </c>
      <c r="AX75" s="41">
        <v>8.1999999999999993</v>
      </c>
      <c r="AY75" s="41">
        <v>1</v>
      </c>
      <c r="AZ75" s="41" t="s">
        <v>72</v>
      </c>
    </row>
    <row r="76" spans="1:52" ht="12.75" customHeight="1" x14ac:dyDescent="0.2">
      <c r="A76" s="2" t="str">
        <f>IF("DUP"="UNK","M2-270+325","*DUP M2-270+325")</f>
        <v>*DUP M2-270+325</v>
      </c>
      <c r="B76" s="11"/>
      <c r="C76" s="7">
        <v>51.6</v>
      </c>
      <c r="D76" s="7">
        <v>0.97</v>
      </c>
      <c r="E76" s="7">
        <v>4473</v>
      </c>
      <c r="F76" s="7">
        <v>69</v>
      </c>
      <c r="G76" s="7" t="s">
        <v>73</v>
      </c>
      <c r="H76" s="7">
        <v>64</v>
      </c>
      <c r="I76" s="7">
        <v>3.5</v>
      </c>
      <c r="J76" s="7">
        <v>74</v>
      </c>
      <c r="K76" s="7">
        <v>8</v>
      </c>
      <c r="L76" s="2" t="str">
        <f>IF("DUP"="UNK","M2-270+325","*DUP M2-270+325")</f>
        <v>*DUP M2-270+325</v>
      </c>
      <c r="M76" s="7">
        <v>1</v>
      </c>
      <c r="N76" s="7">
        <v>740.4</v>
      </c>
      <c r="O76" s="7" t="s">
        <v>76</v>
      </c>
      <c r="P76" s="7" t="s">
        <v>79</v>
      </c>
      <c r="Q76" s="7">
        <v>0.7</v>
      </c>
      <c r="R76" s="7">
        <v>26.4</v>
      </c>
      <c r="S76" s="7">
        <v>7</v>
      </c>
      <c r="T76" s="7">
        <v>0.47</v>
      </c>
      <c r="U76" s="7">
        <v>6318</v>
      </c>
      <c r="V76" s="7">
        <v>1</v>
      </c>
      <c r="W76" s="2" t="str">
        <f>IF("DUP"="UNK","M2-270+325","*DUP M2-270+325")</f>
        <v>*DUP M2-270+325</v>
      </c>
      <c r="X76" s="7">
        <v>0.11</v>
      </c>
      <c r="Y76" s="7">
        <v>22</v>
      </c>
      <c r="Z76" s="7">
        <v>13</v>
      </c>
      <c r="AA76" s="7">
        <v>0.04</v>
      </c>
      <c r="AB76" s="7" t="s">
        <v>75</v>
      </c>
      <c r="AC76" s="7" t="s">
        <v>77</v>
      </c>
      <c r="AD76" s="7">
        <v>228</v>
      </c>
      <c r="AE76" s="7">
        <v>1.8</v>
      </c>
      <c r="AF76" s="7">
        <v>59</v>
      </c>
      <c r="AG76" s="7">
        <v>73.3</v>
      </c>
      <c r="AH76" s="2" t="str">
        <f>IF("DUP"="UNK","M2-270+325","*DUP M2-270+325")</f>
        <v>*DUP M2-270+325</v>
      </c>
      <c r="AI76" s="7">
        <v>0.05</v>
      </c>
      <c r="AJ76" s="7">
        <v>8</v>
      </c>
      <c r="AK76" s="7">
        <v>12</v>
      </c>
      <c r="AL76" s="7">
        <v>44</v>
      </c>
      <c r="AM76" s="7">
        <v>6.7</v>
      </c>
      <c r="AN76" s="7" t="s">
        <v>75</v>
      </c>
      <c r="AO76" s="7">
        <v>25.3</v>
      </c>
      <c r="AP76" s="2" t="str">
        <f>IF("DUP"="UNK","M2-270+325","*DUP M2-270+325")</f>
        <v>*DUP M2-270+325</v>
      </c>
      <c r="AQ76" s="11"/>
      <c r="AR76" s="7" t="s">
        <v>82</v>
      </c>
      <c r="AS76" s="7" t="s">
        <v>82</v>
      </c>
      <c r="AT76" s="7" t="s">
        <v>82</v>
      </c>
    </row>
    <row r="77" spans="1:52" ht="12.75" customHeight="1" x14ac:dyDescent="0.2">
      <c r="A77" s="2" t="str">
        <f>IF("DUP"="UNK","M4-70+140","*DUP M4-70+140")</f>
        <v>*DUP M4-70+140</v>
      </c>
      <c r="B77" s="11"/>
      <c r="C77" s="7">
        <v>11.1</v>
      </c>
      <c r="D77" s="7">
        <v>0.99</v>
      </c>
      <c r="E77" s="7">
        <v>350</v>
      </c>
      <c r="F77" s="7">
        <v>45</v>
      </c>
      <c r="G77" s="7" t="s">
        <v>73</v>
      </c>
      <c r="H77" s="7">
        <v>158</v>
      </c>
      <c r="I77" s="7">
        <v>11.97</v>
      </c>
      <c r="J77" s="7">
        <v>16</v>
      </c>
      <c r="K77" s="7">
        <v>6</v>
      </c>
      <c r="L77" s="2" t="str">
        <f>IF("DUP"="UNK","M4-70+140","*DUP M4-70+140")</f>
        <v>*DUP M4-70+140</v>
      </c>
      <c r="M77" s="7">
        <v>185</v>
      </c>
      <c r="N77" s="7">
        <v>830.3</v>
      </c>
      <c r="O77" s="7" t="s">
        <v>76</v>
      </c>
      <c r="P77" s="7">
        <v>12</v>
      </c>
      <c r="Q77" s="7">
        <v>0.38</v>
      </c>
      <c r="R77" s="7">
        <v>13.1</v>
      </c>
      <c r="S77" s="7">
        <v>8</v>
      </c>
      <c r="T77" s="7">
        <v>0.68</v>
      </c>
      <c r="U77" s="7">
        <v>1290</v>
      </c>
      <c r="V77" s="7">
        <v>30</v>
      </c>
      <c r="W77" s="2" t="str">
        <f>IF("DUP"="UNK","M4-70+140","*DUP M4-70+140")</f>
        <v>*DUP M4-70+140</v>
      </c>
      <c r="X77" s="7">
        <v>0.28999999999999998</v>
      </c>
      <c r="Y77" s="7">
        <v>18</v>
      </c>
      <c r="Z77" s="7">
        <v>14</v>
      </c>
      <c r="AA77" s="7">
        <v>0.08</v>
      </c>
      <c r="AB77" s="7">
        <v>382</v>
      </c>
      <c r="AC77" s="7" t="s">
        <v>77</v>
      </c>
      <c r="AD77" s="7">
        <v>13</v>
      </c>
      <c r="AE77" s="7">
        <v>1.4</v>
      </c>
      <c r="AF77" s="7">
        <v>65</v>
      </c>
      <c r="AG77" s="7">
        <v>93.1</v>
      </c>
      <c r="AH77" s="2" t="str">
        <f>IF("DUP"="UNK","M4-70+140","*DUP M4-70+140")</f>
        <v>*DUP M4-70+140</v>
      </c>
      <c r="AI77" s="7">
        <v>0.06</v>
      </c>
      <c r="AJ77" s="7">
        <v>12</v>
      </c>
      <c r="AK77" s="7">
        <v>14</v>
      </c>
      <c r="AL77" s="7">
        <v>202</v>
      </c>
      <c r="AM77" s="7">
        <v>5.3</v>
      </c>
      <c r="AN77" s="7">
        <v>2664.4</v>
      </c>
      <c r="AO77" s="7">
        <v>47</v>
      </c>
      <c r="AP77" s="2" t="str">
        <f>IF("DUP"="UNK","M4-70+140","*DUP M4-70+140")</f>
        <v>*DUP M4-70+140</v>
      </c>
      <c r="AQ77" s="11"/>
      <c r="AR77" s="7" t="s">
        <v>82</v>
      </c>
      <c r="AS77" s="7" t="s">
        <v>82</v>
      </c>
      <c r="AT77" s="7" t="s">
        <v>82</v>
      </c>
    </row>
    <row r="78" spans="1:52" ht="12.75" customHeight="1" x14ac:dyDescent="0.2">
      <c r="A78" s="2" t="str">
        <f>IF("DUP"="UNK","M5-325","*DUP M5-325")</f>
        <v>*DUP M5-325</v>
      </c>
      <c r="B78" s="11"/>
      <c r="C78" s="7">
        <v>45.9</v>
      </c>
      <c r="D78" s="7">
        <v>1.25</v>
      </c>
      <c r="E78" s="7">
        <v>555</v>
      </c>
      <c r="F78" s="7">
        <v>113</v>
      </c>
      <c r="G78" s="7">
        <v>0.5</v>
      </c>
      <c r="H78" s="7">
        <v>27</v>
      </c>
      <c r="I78" s="7">
        <v>5.69</v>
      </c>
      <c r="J78" s="7">
        <v>38</v>
      </c>
      <c r="K78" s="7" t="s">
        <v>78</v>
      </c>
      <c r="L78" s="2" t="str">
        <f>IF("DUP"="UNK","M5-325","*DUP M5-325")</f>
        <v>*DUP M5-325</v>
      </c>
      <c r="M78" s="7">
        <v>1</v>
      </c>
      <c r="N78" s="7">
        <v>180.9</v>
      </c>
      <c r="O78" s="7" t="s">
        <v>76</v>
      </c>
      <c r="P78" s="7">
        <v>54</v>
      </c>
      <c r="Q78" s="7">
        <v>0.28999999999999998</v>
      </c>
      <c r="R78" s="7">
        <v>9.1</v>
      </c>
      <c r="S78" s="7">
        <v>18</v>
      </c>
      <c r="T78" s="7">
        <v>2.89</v>
      </c>
      <c r="U78" s="7" t="s">
        <v>75</v>
      </c>
      <c r="V78" s="7">
        <v>1</v>
      </c>
      <c r="W78" s="2" t="str">
        <f>IF("DUP"="UNK","M5-325","*DUP M5-325")</f>
        <v>*DUP M5-325</v>
      </c>
      <c r="X78" s="7">
        <v>0.08</v>
      </c>
      <c r="Y78" s="7">
        <v>10</v>
      </c>
      <c r="Z78" s="7">
        <v>5</v>
      </c>
      <c r="AA78" s="7">
        <v>0.1</v>
      </c>
      <c r="AB78" s="7">
        <v>3640</v>
      </c>
      <c r="AC78" s="7">
        <v>7.96</v>
      </c>
      <c r="AD78" s="7">
        <v>73</v>
      </c>
      <c r="AE78" s="7">
        <v>3.8</v>
      </c>
      <c r="AF78" s="7" t="s">
        <v>79</v>
      </c>
      <c r="AG78" s="7">
        <v>260.60000000000002</v>
      </c>
      <c r="AH78" s="2" t="str">
        <f>IF("DUP"="UNK","M5-325","*DUP M5-325")</f>
        <v>*DUP M5-325</v>
      </c>
      <c r="AI78" s="7">
        <v>0.02</v>
      </c>
      <c r="AJ78" s="7" t="s">
        <v>74</v>
      </c>
      <c r="AK78" s="7">
        <v>26</v>
      </c>
      <c r="AL78" s="7" t="s">
        <v>79</v>
      </c>
      <c r="AM78" s="7">
        <v>12.2</v>
      </c>
      <c r="AN78" s="7">
        <v>9566.4</v>
      </c>
      <c r="AO78" s="7">
        <v>14.7</v>
      </c>
      <c r="AP78" s="2" t="str">
        <f>IF("DUP"="UNK","M5-325","*DUP M5-325")</f>
        <v>*DUP M5-325</v>
      </c>
      <c r="AQ78" s="11"/>
      <c r="AR78" s="7" t="s">
        <v>82</v>
      </c>
      <c r="AS78" s="7" t="s">
        <v>82</v>
      </c>
      <c r="AT78" s="7" t="s">
        <v>82</v>
      </c>
    </row>
    <row r="79" spans="1:52" ht="12.75" customHeight="1" x14ac:dyDescent="0.2">
      <c r="A79" s="2" t="str">
        <f>IF("DUP"="UNK","M7-140+270","*DUP M7-140+270")</f>
        <v>*DUP M7-140+270</v>
      </c>
      <c r="B79" s="11"/>
      <c r="C79" s="7">
        <v>89.8</v>
      </c>
      <c r="D79" s="7">
        <v>4.29</v>
      </c>
      <c r="E79" s="7">
        <v>412</v>
      </c>
      <c r="F79" s="7">
        <v>598</v>
      </c>
      <c r="G79" s="7">
        <v>0.9</v>
      </c>
      <c r="H79" s="7">
        <v>64</v>
      </c>
      <c r="I79" s="7">
        <v>0.4</v>
      </c>
      <c r="J79" s="7">
        <v>4</v>
      </c>
      <c r="K79" s="7">
        <v>19</v>
      </c>
      <c r="L79" s="2" t="str">
        <f>IF("DUP"="UNK","M7-140+270","*DUP M7-140+270")</f>
        <v>*DUP M7-140+270</v>
      </c>
      <c r="M79" s="7">
        <v>9</v>
      </c>
      <c r="N79" s="7">
        <v>124.6</v>
      </c>
      <c r="O79" s="7">
        <v>6.46</v>
      </c>
      <c r="P79" s="7" t="s">
        <v>79</v>
      </c>
      <c r="Q79" s="7">
        <v>2.52</v>
      </c>
      <c r="R79" s="7">
        <v>10.7</v>
      </c>
      <c r="S79" s="7">
        <v>19</v>
      </c>
      <c r="T79" s="7">
        <v>0.27</v>
      </c>
      <c r="U79" s="7">
        <v>640</v>
      </c>
      <c r="V79" s="7">
        <v>1</v>
      </c>
      <c r="W79" s="2" t="str">
        <f>IF("DUP"="UNK","M7-140+270","*DUP M7-140+270")</f>
        <v>*DUP M7-140+270</v>
      </c>
      <c r="X79" s="7">
        <v>0.25</v>
      </c>
      <c r="Y79" s="7">
        <v>7</v>
      </c>
      <c r="Z79" s="7">
        <v>6</v>
      </c>
      <c r="AA79" s="7">
        <v>0.01</v>
      </c>
      <c r="AB79" s="7">
        <v>1582</v>
      </c>
      <c r="AC79" s="7">
        <v>5.65</v>
      </c>
      <c r="AD79" s="7">
        <v>92</v>
      </c>
      <c r="AE79" s="7">
        <v>6</v>
      </c>
      <c r="AF79" s="7">
        <v>26</v>
      </c>
      <c r="AG79" s="7">
        <v>43.7</v>
      </c>
      <c r="AH79" s="2" t="str">
        <f>IF("DUP"="UNK","M7-140+270","*DUP M7-140+270")</f>
        <v>*DUP M7-140+270</v>
      </c>
      <c r="AI79" s="7">
        <v>0.19</v>
      </c>
      <c r="AJ79" s="7">
        <v>5</v>
      </c>
      <c r="AK79" s="7">
        <v>37</v>
      </c>
      <c r="AL79" s="7">
        <v>96</v>
      </c>
      <c r="AM79" s="7">
        <v>6.3</v>
      </c>
      <c r="AN79" s="7">
        <v>734.1</v>
      </c>
      <c r="AO79" s="7">
        <v>55.2</v>
      </c>
      <c r="AP79" s="2" t="str">
        <f>IF("DUP"="UNK","M7-140+270","*DUP M7-140+270")</f>
        <v>*DUP M7-140+270</v>
      </c>
      <c r="AQ79" s="11"/>
      <c r="AR79" s="7" t="s">
        <v>82</v>
      </c>
      <c r="AS79" s="7" t="s">
        <v>82</v>
      </c>
      <c r="AT79" s="7" t="s">
        <v>82</v>
      </c>
    </row>
    <row r="80" spans="1:52" x14ac:dyDescent="0.2">
      <c r="A80" t="s">
        <v>7</v>
      </c>
      <c r="B80" s="11"/>
      <c r="C80" s="6"/>
      <c r="D80" s="6"/>
      <c r="E80" s="6"/>
      <c r="F80" s="6"/>
      <c r="G80" s="6"/>
      <c r="H80" s="6"/>
      <c r="I80" s="6"/>
      <c r="J80" s="6"/>
      <c r="K80" s="6"/>
      <c r="L80" t="s">
        <v>7</v>
      </c>
      <c r="M80" s="6"/>
      <c r="N80" s="6"/>
      <c r="O80" s="6"/>
      <c r="P80" s="6"/>
      <c r="W80" t="s">
        <v>7</v>
      </c>
      <c r="AH80" t="s">
        <v>7</v>
      </c>
      <c r="AP80" t="s">
        <v>7</v>
      </c>
      <c r="AQ80" s="11"/>
    </row>
    <row r="81" spans="3:16" x14ac:dyDescent="0.2">
      <c r="C81" s="6"/>
      <c r="D81" s="6"/>
      <c r="E81" s="6"/>
      <c r="F81" s="6"/>
      <c r="G81" s="6"/>
      <c r="H81" s="6"/>
      <c r="I81" s="6"/>
      <c r="J81" s="6"/>
      <c r="K81" s="6"/>
      <c r="M81" s="6"/>
      <c r="N81" s="6"/>
      <c r="O81" s="6"/>
      <c r="P81" s="6"/>
    </row>
    <row r="82" spans="3:16" ht="13.5" x14ac:dyDescent="0.25">
      <c r="C82" s="9" t="s">
        <v>19</v>
      </c>
      <c r="D82" s="6"/>
      <c r="E82" s="6"/>
      <c r="F82" s="6"/>
      <c r="G82" s="6"/>
      <c r="H82" s="6"/>
      <c r="I82" s="6"/>
      <c r="J82" s="6"/>
      <c r="K82" s="6"/>
      <c r="M82" s="6"/>
      <c r="N82" s="6"/>
      <c r="O82" s="6"/>
      <c r="P82" s="6"/>
    </row>
    <row r="83" spans="3:16" x14ac:dyDescent="0.2">
      <c r="C83" s="6"/>
      <c r="D83" s="6"/>
      <c r="E83" s="6"/>
      <c r="F83" s="6"/>
      <c r="G83" s="6"/>
      <c r="H83" s="6"/>
      <c r="I83" s="6"/>
      <c r="J83" s="6"/>
      <c r="K83" s="6"/>
      <c r="M83" s="6"/>
      <c r="N83" s="6"/>
      <c r="O83" s="6"/>
      <c r="P83" s="6"/>
    </row>
    <row r="84" spans="3:16" x14ac:dyDescent="0.2">
      <c r="C84" s="6"/>
      <c r="D84" s="6"/>
      <c r="E84" s="6"/>
      <c r="F84" s="6"/>
      <c r="G84" s="6"/>
      <c r="H84" s="6"/>
      <c r="I84" s="6"/>
      <c r="J84" s="6"/>
      <c r="K84" s="6"/>
      <c r="M84" s="6"/>
      <c r="N84" s="6"/>
      <c r="O84" s="6"/>
      <c r="P84" s="6"/>
    </row>
    <row r="85" spans="3:16" x14ac:dyDescent="0.2">
      <c r="C85" s="6"/>
      <c r="D85" s="6"/>
      <c r="E85" s="6"/>
      <c r="F85" s="6"/>
      <c r="G85" s="6"/>
      <c r="H85" s="6"/>
      <c r="I85" s="6"/>
      <c r="J85" s="6"/>
      <c r="K85" s="6"/>
      <c r="M85" s="6"/>
      <c r="N85" s="6"/>
      <c r="O85" s="6"/>
      <c r="P85" s="6"/>
    </row>
    <row r="86" spans="3:16" x14ac:dyDescent="0.2">
      <c r="C86" s="6"/>
      <c r="D86" s="6"/>
      <c r="E86" s="6"/>
      <c r="F86" s="6"/>
      <c r="G86" s="6"/>
      <c r="H86" s="6"/>
      <c r="I86" s="6"/>
      <c r="J86" s="6"/>
      <c r="K86" s="6"/>
      <c r="M86" s="6"/>
      <c r="N86" s="6"/>
      <c r="O86" s="6"/>
      <c r="P86" s="6"/>
    </row>
    <row r="87" spans="3:16" x14ac:dyDescent="0.2">
      <c r="C87" s="6"/>
      <c r="D87" s="6"/>
      <c r="E87" s="6"/>
      <c r="F87" s="6"/>
      <c r="G87" s="6"/>
      <c r="H87" s="6"/>
      <c r="I87" s="6"/>
      <c r="J87" s="6"/>
      <c r="K87" s="6"/>
      <c r="M87" s="6"/>
      <c r="N87" s="6"/>
      <c r="O87" s="6"/>
      <c r="P87" s="6"/>
    </row>
    <row r="88" spans="3:16" x14ac:dyDescent="0.2">
      <c r="C88" s="6"/>
      <c r="D88" s="6"/>
      <c r="E88" s="6"/>
      <c r="F88" s="6"/>
      <c r="G88" s="6"/>
      <c r="H88" s="6"/>
      <c r="I88" s="6"/>
      <c r="J88" s="6"/>
      <c r="K88" s="6"/>
      <c r="M88" s="6"/>
      <c r="N88" s="6"/>
      <c r="O88" s="6"/>
      <c r="P88" s="6"/>
    </row>
    <row r="89" spans="3:16" x14ac:dyDescent="0.2">
      <c r="C89" s="6"/>
      <c r="D89" s="6"/>
      <c r="E89" s="6"/>
      <c r="F89" s="6"/>
      <c r="G89" s="6"/>
      <c r="H89" s="6"/>
      <c r="I89" s="6"/>
      <c r="J89" s="6"/>
      <c r="K89" s="6"/>
      <c r="M89" s="6"/>
      <c r="N89" s="6"/>
      <c r="O89" s="6"/>
      <c r="P89" s="6"/>
    </row>
    <row r="90" spans="3:16" x14ac:dyDescent="0.2">
      <c r="C90" s="6"/>
      <c r="D90" s="6"/>
      <c r="E90" s="6"/>
      <c r="F90" s="6"/>
      <c r="G90" s="6"/>
      <c r="H90" s="6"/>
      <c r="I90" s="6"/>
      <c r="J90" s="6"/>
      <c r="K90" s="6"/>
      <c r="M90" s="6"/>
      <c r="N90" s="6"/>
      <c r="O90" s="6"/>
      <c r="P90" s="6"/>
    </row>
    <row r="91" spans="3:16" x14ac:dyDescent="0.2">
      <c r="C91" s="6"/>
      <c r="D91" s="6"/>
      <c r="E91" s="6"/>
      <c r="F91" s="6"/>
      <c r="G91" s="6"/>
      <c r="H91" s="6"/>
      <c r="I91" s="6"/>
      <c r="J91" s="6"/>
      <c r="K91" s="6"/>
      <c r="M91" s="6"/>
      <c r="N91" s="6"/>
      <c r="O91" s="6"/>
      <c r="P91" s="6"/>
    </row>
    <row r="92" spans="3:16" x14ac:dyDescent="0.2">
      <c r="C92" s="6"/>
      <c r="D92" s="6"/>
      <c r="E92" s="6"/>
      <c r="F92" s="6"/>
      <c r="G92" s="6"/>
      <c r="H92" s="6"/>
      <c r="I92" s="6"/>
      <c r="J92" s="6"/>
      <c r="K92" s="6"/>
      <c r="M92" s="6"/>
      <c r="N92" s="6"/>
      <c r="O92" s="6"/>
      <c r="P92" s="6"/>
    </row>
    <row r="93" spans="3:16" x14ac:dyDescent="0.2">
      <c r="C93" s="6"/>
      <c r="D93" s="6"/>
      <c r="E93" s="6"/>
      <c r="F93" s="6"/>
      <c r="G93" s="6"/>
      <c r="H93" s="6"/>
      <c r="I93" s="6"/>
      <c r="J93" s="6"/>
      <c r="K93" s="6"/>
      <c r="M93" s="6"/>
      <c r="N93" s="6"/>
      <c r="O93" s="6"/>
      <c r="P93" s="6"/>
    </row>
    <row r="94" spans="3:16" x14ac:dyDescent="0.2">
      <c r="C94" s="6"/>
      <c r="D94" s="6"/>
      <c r="E94" s="6"/>
      <c r="F94" s="6"/>
      <c r="G94" s="6"/>
      <c r="H94" s="6"/>
      <c r="I94" s="6"/>
      <c r="J94" s="6"/>
      <c r="K94" s="6"/>
      <c r="M94" s="6"/>
      <c r="N94" s="6"/>
      <c r="O94" s="6"/>
      <c r="P94" s="6"/>
    </row>
    <row r="95" spans="3:16" x14ac:dyDescent="0.2">
      <c r="C95" s="6"/>
      <c r="D95" s="6"/>
      <c r="E95" s="6"/>
      <c r="F95" s="6"/>
      <c r="G95" s="6"/>
      <c r="H95" s="6"/>
      <c r="I95" s="6"/>
      <c r="J95" s="6"/>
      <c r="K95" s="6"/>
      <c r="M95" s="6"/>
      <c r="N95" s="6"/>
      <c r="O95" s="6"/>
      <c r="P95" s="6"/>
    </row>
    <row r="96" spans="3:16" x14ac:dyDescent="0.2">
      <c r="C96" s="6"/>
      <c r="D96" s="6"/>
      <c r="E96" s="6"/>
      <c r="F96" s="6"/>
      <c r="G96" s="6"/>
      <c r="H96" s="6"/>
      <c r="I96" s="6"/>
      <c r="J96" s="6"/>
      <c r="K96" s="6"/>
      <c r="M96" s="6"/>
      <c r="N96" s="6"/>
      <c r="O96" s="6"/>
      <c r="P96" s="6"/>
    </row>
    <row r="97" spans="3:16" x14ac:dyDescent="0.2">
      <c r="C97" s="6"/>
      <c r="D97" s="6"/>
      <c r="E97" s="6"/>
      <c r="F97" s="6"/>
      <c r="G97" s="6"/>
      <c r="H97" s="6"/>
      <c r="I97" s="6"/>
      <c r="J97" s="6"/>
      <c r="K97" s="6"/>
      <c r="M97" s="6"/>
      <c r="N97" s="6"/>
      <c r="O97" s="6"/>
      <c r="P97" s="6"/>
    </row>
    <row r="98" spans="3:16" x14ac:dyDescent="0.2">
      <c r="C98" s="6"/>
      <c r="D98" s="6"/>
      <c r="E98" s="6"/>
      <c r="F98" s="6"/>
      <c r="G98" s="6"/>
      <c r="H98" s="6"/>
      <c r="I98" s="6"/>
      <c r="J98" s="6"/>
      <c r="K98" s="6"/>
      <c r="M98" s="6"/>
      <c r="N98" s="6"/>
      <c r="O98" s="6"/>
      <c r="P98" s="6"/>
    </row>
    <row r="99" spans="3:16" x14ac:dyDescent="0.2">
      <c r="C99" s="6"/>
      <c r="D99" s="6"/>
      <c r="E99" s="6"/>
      <c r="F99" s="6"/>
      <c r="G99" s="6"/>
      <c r="H99" s="6"/>
      <c r="I99" s="6"/>
      <c r="J99" s="6"/>
      <c r="K99" s="6"/>
      <c r="M99" s="6"/>
      <c r="N99" s="6"/>
      <c r="O99" s="6"/>
      <c r="P99" s="6"/>
    </row>
    <row r="100" spans="3:16" x14ac:dyDescent="0.2">
      <c r="C100" s="6"/>
      <c r="D100" s="6"/>
      <c r="E100" s="6"/>
      <c r="F100" s="6"/>
      <c r="G100" s="6"/>
      <c r="H100" s="6"/>
      <c r="I100" s="6"/>
      <c r="J100" s="6"/>
      <c r="K100" s="6"/>
      <c r="M100" s="6"/>
      <c r="N100" s="6"/>
      <c r="O100" s="6"/>
      <c r="P100" s="6"/>
    </row>
    <row r="101" spans="3:16" x14ac:dyDescent="0.2">
      <c r="C101" s="6"/>
      <c r="D101" s="6"/>
      <c r="E101" s="6"/>
      <c r="F101" s="6"/>
      <c r="G101" s="6"/>
      <c r="H101" s="6"/>
      <c r="I101" s="6"/>
      <c r="J101" s="6"/>
      <c r="K101" s="6"/>
      <c r="M101" s="6"/>
      <c r="N101" s="6"/>
      <c r="O101" s="6"/>
      <c r="P101" s="6"/>
    </row>
    <row r="102" spans="3:16" x14ac:dyDescent="0.2">
      <c r="C102" s="6"/>
      <c r="D102" s="6"/>
      <c r="E102" s="6"/>
      <c r="F102" s="6"/>
      <c r="G102" s="6"/>
      <c r="H102" s="6"/>
      <c r="I102" s="6"/>
      <c r="J102" s="6"/>
      <c r="K102" s="6"/>
      <c r="M102" s="6"/>
      <c r="N102" s="6"/>
      <c r="O102" s="6"/>
      <c r="P102" s="6"/>
    </row>
    <row r="103" spans="3:16" x14ac:dyDescent="0.2">
      <c r="C103" s="6"/>
      <c r="D103" s="6"/>
      <c r="E103" s="6"/>
      <c r="F103" s="6"/>
      <c r="G103" s="6"/>
      <c r="H103" s="6"/>
      <c r="I103" s="6"/>
      <c r="J103" s="6"/>
      <c r="K103" s="6"/>
      <c r="M103" s="6"/>
      <c r="N103" s="6"/>
      <c r="O103" s="6"/>
      <c r="P103" s="6"/>
    </row>
    <row r="104" spans="3:16" x14ac:dyDescent="0.2">
      <c r="C104" s="6"/>
      <c r="D104" s="6"/>
      <c r="E104" s="6"/>
      <c r="F104" s="6"/>
      <c r="G104" s="6"/>
      <c r="H104" s="6"/>
      <c r="I104" s="6"/>
      <c r="J104" s="6"/>
      <c r="K104" s="6"/>
      <c r="M104" s="6"/>
      <c r="N104" s="6"/>
      <c r="O104" s="6"/>
      <c r="P104" s="6"/>
    </row>
    <row r="105" spans="3:16" x14ac:dyDescent="0.2">
      <c r="C105" s="6"/>
      <c r="D105" s="6"/>
      <c r="E105" s="6"/>
      <c r="F105" s="6"/>
      <c r="G105" s="6"/>
      <c r="H105" s="6"/>
      <c r="I105" s="6"/>
      <c r="J105" s="6"/>
      <c r="K105" s="6"/>
      <c r="M105" s="6"/>
      <c r="N105" s="6"/>
      <c r="O105" s="6"/>
      <c r="P105" s="6"/>
    </row>
    <row r="106" spans="3:16" x14ac:dyDescent="0.2">
      <c r="C106" s="6"/>
      <c r="D106" s="6"/>
      <c r="E106" s="6"/>
      <c r="F106" s="6"/>
      <c r="G106" s="6"/>
      <c r="H106" s="6"/>
      <c r="I106" s="6"/>
      <c r="J106" s="6"/>
      <c r="K106" s="6"/>
      <c r="M106" s="6"/>
      <c r="N106" s="6"/>
      <c r="O106" s="6"/>
      <c r="P106" s="6"/>
    </row>
    <row r="107" spans="3:16" x14ac:dyDescent="0.2">
      <c r="C107" s="6"/>
      <c r="D107" s="6"/>
      <c r="E107" s="6"/>
      <c r="F107" s="6"/>
      <c r="G107" s="6"/>
      <c r="H107" s="6"/>
      <c r="I107" s="6"/>
      <c r="J107" s="6"/>
      <c r="K107" s="6"/>
      <c r="M107" s="6"/>
      <c r="N107" s="6"/>
      <c r="O107" s="6"/>
      <c r="P107" s="6"/>
    </row>
    <row r="108" spans="3:16" x14ac:dyDescent="0.2">
      <c r="C108" s="6"/>
      <c r="D108" s="6"/>
      <c r="E108" s="6"/>
      <c r="F108" s="6"/>
      <c r="G108" s="6"/>
      <c r="H108" s="6"/>
      <c r="I108" s="6"/>
      <c r="J108" s="6"/>
      <c r="K108" s="6"/>
      <c r="M108" s="6"/>
      <c r="N108" s="6"/>
      <c r="O108" s="6"/>
      <c r="P108" s="6"/>
    </row>
    <row r="109" spans="3:16" x14ac:dyDescent="0.2">
      <c r="C109" s="6"/>
      <c r="D109" s="6"/>
      <c r="E109" s="6"/>
      <c r="F109" s="6"/>
      <c r="G109" s="6"/>
      <c r="H109" s="6"/>
      <c r="I109" s="6"/>
      <c r="J109" s="6"/>
      <c r="K109" s="6"/>
      <c r="M109" s="6"/>
      <c r="N109" s="6"/>
      <c r="O109" s="6"/>
      <c r="P109" s="6"/>
    </row>
    <row r="110" spans="3:16" x14ac:dyDescent="0.2">
      <c r="C110" s="6"/>
      <c r="D110" s="6"/>
      <c r="E110" s="6"/>
      <c r="F110" s="6"/>
      <c r="G110" s="6"/>
      <c r="H110" s="6"/>
      <c r="I110" s="6"/>
      <c r="J110" s="6"/>
      <c r="K110" s="6"/>
      <c r="M110" s="6"/>
      <c r="N110" s="6"/>
      <c r="O110" s="6"/>
      <c r="P110" s="6"/>
    </row>
    <row r="111" spans="3:16" x14ac:dyDescent="0.2">
      <c r="C111" s="6"/>
      <c r="D111" s="6"/>
      <c r="E111" s="6"/>
      <c r="F111" s="6"/>
      <c r="G111" s="6"/>
      <c r="H111" s="6"/>
      <c r="I111" s="6"/>
      <c r="J111" s="6"/>
      <c r="K111" s="6"/>
      <c r="M111" s="6"/>
      <c r="N111" s="6"/>
      <c r="O111" s="6"/>
      <c r="P111" s="6"/>
    </row>
    <row r="112" spans="3:16" x14ac:dyDescent="0.2">
      <c r="C112" s="6"/>
      <c r="D112" s="6"/>
      <c r="E112" s="6"/>
      <c r="F112" s="6"/>
      <c r="G112" s="6"/>
      <c r="H112" s="6"/>
      <c r="I112" s="6"/>
      <c r="J112" s="6"/>
      <c r="K112" s="6"/>
      <c r="M112" s="6"/>
      <c r="N112" s="6"/>
      <c r="O112" s="6"/>
      <c r="P112" s="6"/>
    </row>
    <row r="113" spans="3:16" x14ac:dyDescent="0.2">
      <c r="C113" s="6"/>
      <c r="D113" s="6"/>
      <c r="E113" s="6"/>
      <c r="F113" s="6"/>
      <c r="G113" s="6"/>
      <c r="H113" s="6"/>
      <c r="I113" s="6"/>
      <c r="J113" s="6"/>
      <c r="K113" s="6"/>
      <c r="M113" s="6"/>
      <c r="N113" s="6"/>
      <c r="O113" s="6"/>
      <c r="P113" s="6"/>
    </row>
    <row r="114" spans="3:16" x14ac:dyDescent="0.2">
      <c r="C114" s="6"/>
      <c r="D114" s="6"/>
      <c r="E114" s="6"/>
      <c r="F114" s="6"/>
      <c r="G114" s="6"/>
      <c r="H114" s="6"/>
      <c r="I114" s="6"/>
      <c r="J114" s="6"/>
      <c r="K114" s="6"/>
      <c r="M114" s="6"/>
      <c r="N114" s="6"/>
      <c r="O114" s="6"/>
      <c r="P114" s="6"/>
    </row>
    <row r="115" spans="3:16" x14ac:dyDescent="0.2">
      <c r="C115" s="6"/>
      <c r="D115" s="6"/>
      <c r="E115" s="6"/>
      <c r="F115" s="6"/>
      <c r="G115" s="6"/>
      <c r="H115" s="6"/>
      <c r="I115" s="6"/>
      <c r="J115" s="6"/>
      <c r="K115" s="6"/>
      <c r="M115" s="6"/>
      <c r="N115" s="6"/>
      <c r="O115" s="6"/>
      <c r="P115" s="6"/>
    </row>
    <row r="116" spans="3:16" x14ac:dyDescent="0.2">
      <c r="C116" s="6"/>
      <c r="D116" s="6"/>
      <c r="E116" s="6"/>
      <c r="F116" s="6"/>
      <c r="G116" s="6"/>
      <c r="H116" s="6"/>
      <c r="I116" s="6"/>
      <c r="J116" s="6"/>
      <c r="K116" s="6"/>
      <c r="M116" s="6"/>
      <c r="N116" s="6"/>
      <c r="O116" s="6"/>
      <c r="P116" s="6"/>
    </row>
    <row r="117" spans="3:16" x14ac:dyDescent="0.2">
      <c r="C117" s="6"/>
      <c r="D117" s="6"/>
      <c r="E117" s="6"/>
      <c r="F117" s="6"/>
      <c r="G117" s="6"/>
      <c r="H117" s="6"/>
      <c r="I117" s="6"/>
      <c r="J117" s="6"/>
      <c r="K117" s="6"/>
      <c r="M117" s="6"/>
      <c r="N117" s="6"/>
      <c r="O117" s="6"/>
      <c r="P117" s="6"/>
    </row>
    <row r="118" spans="3:16" x14ac:dyDescent="0.2">
      <c r="C118" s="6"/>
      <c r="D118" s="6"/>
      <c r="E118" s="6"/>
      <c r="F118" s="6"/>
      <c r="G118" s="6"/>
      <c r="H118" s="6"/>
      <c r="I118" s="6"/>
      <c r="J118" s="6"/>
      <c r="K118" s="6"/>
      <c r="M118" s="6"/>
      <c r="N118" s="6"/>
      <c r="O118" s="6"/>
      <c r="P118" s="6"/>
    </row>
  </sheetData>
  <phoneticPr fontId="0" type="noConversion"/>
  <printOptions horizontalCentered="1" verticalCentered="1" gridLines="1"/>
  <pageMargins left="0.19685039370078741" right="0.19685039370078741" top="0.39370078740157483" bottom="0.39370078740157483" header="0.51181102362204722" footer="0.51181102362204722"/>
  <pageSetup paperSize="9" scale="79" orientation="landscape" r:id="rId1"/>
  <headerFooter alignWithMargins="0"/>
  <rowBreaks count="1" manualBreakCount="1">
    <brk id="49" max="16383" man="1"/>
  </rowBreaks>
  <colBreaks count="4" manualBreakCount="4">
    <brk id="11" min="10" max="80" man="1"/>
    <brk id="22" min="10" max="80" man="1"/>
    <brk id="33" min="10" max="80" man="1"/>
    <brk id="41" max="1048575" man="1"/>
  </colBreaks>
  <ignoredErrors>
    <ignoredError sqref="B50:B67 AQ50:AQ73 AQ18:AQ48 B18:B48" formulaRange="1"/>
    <ignoredError sqref="AE18 AJ2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</vt:lpstr>
      <vt:lpstr>'1'!Área_de_impresión</vt:lpstr>
      <vt:lpstr>'1'!Títulos_a_imprimir</vt:lpstr>
    </vt:vector>
  </TitlesOfParts>
  <Company>Comlabs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salves</dc:creator>
  <cp:lastModifiedBy>Sergio Li Lin</cp:lastModifiedBy>
  <cp:lastPrinted>2011-09-14T01:07:50Z</cp:lastPrinted>
  <dcterms:created xsi:type="dcterms:W3CDTF">2002-05-28T05:28:25Z</dcterms:created>
  <dcterms:modified xsi:type="dcterms:W3CDTF">2013-07-16T13:10:55Z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