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18195" windowHeight="8505"/>
  </bookViews>
  <sheets>
    <sheet name="Sheet2" sheetId="1" r:id="rId1"/>
  </sheets>
  <calcPr calcId="145621"/>
</workbook>
</file>

<file path=xl/calcChain.xml><?xml version="1.0" encoding="utf-8"?>
<calcChain xmlns="http://schemas.openxmlformats.org/spreadsheetml/2006/main">
  <c r="E75" i="1" l="1"/>
  <c r="H74" i="1"/>
  <c r="G74" i="1"/>
  <c r="F74" i="1"/>
  <c r="E74" i="1"/>
  <c r="D74" i="1"/>
  <c r="C74" i="1"/>
  <c r="K73" i="1"/>
  <c r="H73" i="1"/>
  <c r="G73" i="1"/>
  <c r="F73" i="1"/>
  <c r="E73" i="1"/>
  <c r="D73" i="1"/>
  <c r="C73" i="1"/>
  <c r="K72" i="1"/>
  <c r="J72" i="1"/>
  <c r="H72" i="1"/>
  <c r="G72" i="1"/>
  <c r="F72" i="1"/>
  <c r="E72" i="1"/>
  <c r="D72" i="1"/>
  <c r="C72" i="1"/>
  <c r="M71" i="1"/>
  <c r="M75" i="1" s="1"/>
  <c r="E71" i="1"/>
  <c r="M70" i="1"/>
  <c r="L70" i="1"/>
  <c r="K70" i="1"/>
  <c r="J70" i="1"/>
  <c r="I70" i="1"/>
  <c r="H70" i="1"/>
  <c r="G70" i="1"/>
  <c r="G75" i="1" s="1"/>
  <c r="F70" i="1"/>
  <c r="E70" i="1"/>
  <c r="D70" i="1"/>
  <c r="C70" i="1"/>
  <c r="C75" i="1" s="1"/>
  <c r="K69" i="1"/>
  <c r="K77" i="1" s="1"/>
  <c r="H69" i="1"/>
  <c r="H77" i="1" s="1"/>
  <c r="G69" i="1"/>
  <c r="G77" i="1" s="1"/>
  <c r="F69" i="1"/>
  <c r="F77" i="1" s="1"/>
  <c r="E69" i="1"/>
  <c r="E77" i="1" s="1"/>
  <c r="D69" i="1"/>
  <c r="D77" i="1" s="1"/>
  <c r="C69" i="1"/>
  <c r="C77" i="1" s="1"/>
  <c r="K68" i="1"/>
  <c r="K71" i="1" s="1"/>
  <c r="J68" i="1"/>
  <c r="J71" i="1" s="1"/>
  <c r="J75" i="1" s="1"/>
  <c r="H68" i="1"/>
  <c r="H71" i="1" s="1"/>
  <c r="G68" i="1"/>
  <c r="G71" i="1" s="1"/>
  <c r="F68" i="1"/>
  <c r="F71" i="1" s="1"/>
  <c r="F75" i="1" s="1"/>
  <c r="E68" i="1"/>
  <c r="D68" i="1"/>
  <c r="D71" i="1" s="1"/>
  <c r="C68" i="1"/>
  <c r="C71" i="1" s="1"/>
  <c r="M67" i="1"/>
  <c r="J67" i="1"/>
  <c r="I67" i="1"/>
  <c r="H67" i="1"/>
  <c r="G67" i="1"/>
  <c r="F67" i="1"/>
  <c r="E67" i="1"/>
  <c r="D67" i="1"/>
  <c r="C67" i="1"/>
  <c r="M66" i="1"/>
  <c r="M73" i="1" s="1"/>
  <c r="L66" i="1"/>
  <c r="L74" i="1" s="1"/>
  <c r="K66" i="1"/>
  <c r="K67" i="1" s="1"/>
  <c r="J66" i="1"/>
  <c r="J74" i="1" s="1"/>
  <c r="I66" i="1"/>
  <c r="I73" i="1" s="1"/>
  <c r="E60" i="1"/>
  <c r="H57" i="1"/>
  <c r="G57" i="1"/>
  <c r="F57" i="1"/>
  <c r="E57" i="1"/>
  <c r="D57" i="1"/>
  <c r="C57" i="1"/>
  <c r="M56" i="1"/>
  <c r="I56" i="1"/>
  <c r="H56" i="1"/>
  <c r="G56" i="1"/>
  <c r="F56" i="1"/>
  <c r="E56" i="1"/>
  <c r="D56" i="1"/>
  <c r="C56" i="1"/>
  <c r="M55" i="1"/>
  <c r="L55" i="1"/>
  <c r="I55" i="1"/>
  <c r="H55" i="1"/>
  <c r="G55" i="1"/>
  <c r="F55" i="1"/>
  <c r="E55" i="1"/>
  <c r="D55" i="1"/>
  <c r="C55" i="1"/>
  <c r="L54" i="1"/>
  <c r="L58" i="1" s="1"/>
  <c r="K54" i="1"/>
  <c r="K58" i="1" s="1"/>
  <c r="G54" i="1"/>
  <c r="G58" i="1" s="1"/>
  <c r="C54" i="1"/>
  <c r="C58" i="1" s="1"/>
  <c r="M53" i="1"/>
  <c r="L53" i="1"/>
  <c r="K53" i="1"/>
  <c r="J53" i="1"/>
  <c r="I53" i="1"/>
  <c r="H53" i="1"/>
  <c r="G53" i="1"/>
  <c r="F53" i="1"/>
  <c r="E53" i="1"/>
  <c r="D53" i="1"/>
  <c r="C53" i="1"/>
  <c r="M52" i="1"/>
  <c r="M60" i="1" s="1"/>
  <c r="I52" i="1"/>
  <c r="I60" i="1" s="1"/>
  <c r="H52" i="1"/>
  <c r="H60" i="1" s="1"/>
  <c r="G52" i="1"/>
  <c r="G60" i="1" s="1"/>
  <c r="F52" i="1"/>
  <c r="F60" i="1" s="1"/>
  <c r="E52" i="1"/>
  <c r="D52" i="1"/>
  <c r="D60" i="1" s="1"/>
  <c r="C52" i="1"/>
  <c r="C60" i="1" s="1"/>
  <c r="M51" i="1"/>
  <c r="L51" i="1"/>
  <c r="I51" i="1"/>
  <c r="I54" i="1" s="1"/>
  <c r="H51" i="1"/>
  <c r="H54" i="1" s="1"/>
  <c r="H58" i="1" s="1"/>
  <c r="G51" i="1"/>
  <c r="F51" i="1"/>
  <c r="F54" i="1" s="1"/>
  <c r="E51" i="1"/>
  <c r="E54" i="1" s="1"/>
  <c r="D51" i="1"/>
  <c r="D54" i="1" s="1"/>
  <c r="D58" i="1" s="1"/>
  <c r="C51" i="1"/>
  <c r="L50" i="1"/>
  <c r="K50" i="1"/>
  <c r="H50" i="1"/>
  <c r="G50" i="1"/>
  <c r="F50" i="1"/>
  <c r="E50" i="1"/>
  <c r="D50" i="1"/>
  <c r="C50" i="1"/>
  <c r="M49" i="1"/>
  <c r="M54" i="1" s="1"/>
  <c r="L49" i="1"/>
  <c r="L57" i="1" s="1"/>
  <c r="K49" i="1"/>
  <c r="K56" i="1" s="1"/>
  <c r="J49" i="1"/>
  <c r="I49" i="1"/>
  <c r="I50" i="1" s="1"/>
  <c r="I40" i="1"/>
  <c r="H40" i="1"/>
  <c r="G40" i="1"/>
  <c r="F40" i="1"/>
  <c r="E40" i="1"/>
  <c r="D40" i="1"/>
  <c r="C40" i="1"/>
  <c r="H39" i="1"/>
  <c r="G39" i="1"/>
  <c r="F39" i="1"/>
  <c r="E39" i="1"/>
  <c r="D39" i="1"/>
  <c r="C39" i="1"/>
  <c r="H38" i="1"/>
  <c r="G38" i="1"/>
  <c r="F38" i="1"/>
  <c r="E38" i="1"/>
  <c r="D38" i="1"/>
  <c r="C38" i="1"/>
  <c r="I37" i="1"/>
  <c r="H37" i="1"/>
  <c r="J36" i="1"/>
  <c r="I36" i="1"/>
  <c r="I41" i="1" s="1"/>
  <c r="H36" i="1"/>
  <c r="G36" i="1"/>
  <c r="F36" i="1"/>
  <c r="E36" i="1"/>
  <c r="E41" i="1" s="1"/>
  <c r="D36" i="1"/>
  <c r="C36" i="1"/>
  <c r="I35" i="1"/>
  <c r="I43" i="1" s="1"/>
  <c r="H35" i="1"/>
  <c r="H43" i="1" s="1"/>
  <c r="G35" i="1"/>
  <c r="G43" i="1" s="1"/>
  <c r="F35" i="1"/>
  <c r="F43" i="1" s="1"/>
  <c r="E35" i="1"/>
  <c r="E43" i="1" s="1"/>
  <c r="D35" i="1"/>
  <c r="D43" i="1" s="1"/>
  <c r="C35" i="1"/>
  <c r="C43" i="1" s="1"/>
  <c r="H34" i="1"/>
  <c r="G34" i="1"/>
  <c r="G37" i="1" s="1"/>
  <c r="F34" i="1"/>
  <c r="F37" i="1" s="1"/>
  <c r="E34" i="1"/>
  <c r="E37" i="1" s="1"/>
  <c r="D34" i="1"/>
  <c r="D37" i="1" s="1"/>
  <c r="C34" i="1"/>
  <c r="C37" i="1" s="1"/>
  <c r="H33" i="1"/>
  <c r="G33" i="1"/>
  <c r="F33" i="1"/>
  <c r="E33" i="1"/>
  <c r="D33" i="1"/>
  <c r="C33" i="1"/>
  <c r="J32" i="1"/>
  <c r="I32" i="1"/>
  <c r="I39" i="1" s="1"/>
  <c r="D27" i="1"/>
  <c r="C27" i="1"/>
  <c r="H25" i="1"/>
  <c r="G25" i="1"/>
  <c r="H24" i="1"/>
  <c r="G24" i="1"/>
  <c r="F24" i="1"/>
  <c r="E24" i="1"/>
  <c r="D24" i="1"/>
  <c r="C24" i="1"/>
  <c r="H23" i="1"/>
  <c r="G23" i="1"/>
  <c r="F23" i="1"/>
  <c r="E23" i="1"/>
  <c r="D23" i="1"/>
  <c r="C23" i="1"/>
  <c r="H22" i="1"/>
  <c r="G22" i="1"/>
  <c r="F22" i="1"/>
  <c r="E22" i="1"/>
  <c r="D22" i="1"/>
  <c r="C22" i="1"/>
  <c r="H21" i="1"/>
  <c r="G21" i="1"/>
  <c r="F21" i="1"/>
  <c r="E21" i="1"/>
  <c r="D21" i="1"/>
  <c r="D25" i="1" s="1"/>
  <c r="C21" i="1"/>
  <c r="C25" i="1" s="1"/>
  <c r="H20" i="1"/>
  <c r="H26" i="1" s="1"/>
  <c r="G20" i="1"/>
  <c r="G26" i="1" s="1"/>
  <c r="F20" i="1"/>
  <c r="F25" i="1" s="1"/>
  <c r="E20" i="1"/>
  <c r="E25" i="1" s="1"/>
  <c r="D20" i="1"/>
  <c r="C20" i="1"/>
  <c r="H19" i="1"/>
  <c r="H27" i="1" s="1"/>
  <c r="G19" i="1"/>
  <c r="G27" i="1" s="1"/>
  <c r="F19" i="1"/>
  <c r="F27" i="1" s="1"/>
  <c r="E19" i="1"/>
  <c r="E27" i="1" s="1"/>
  <c r="D19" i="1"/>
  <c r="C19" i="1"/>
  <c r="H18" i="1"/>
  <c r="G18" i="1"/>
  <c r="F18" i="1"/>
  <c r="E18" i="1"/>
  <c r="D18" i="1"/>
  <c r="C18" i="1"/>
  <c r="H17" i="1"/>
  <c r="G17" i="1"/>
  <c r="F17" i="1"/>
  <c r="E17" i="1"/>
  <c r="D17" i="1"/>
  <c r="C17" i="1"/>
  <c r="G28" i="1" l="1"/>
  <c r="G59" i="1"/>
  <c r="G61" i="1" s="1"/>
  <c r="K75" i="1"/>
  <c r="H28" i="1"/>
  <c r="D75" i="1"/>
  <c r="D76" i="1" s="1"/>
  <c r="D78" i="1" s="1"/>
  <c r="H75" i="1"/>
  <c r="H76" i="1" s="1"/>
  <c r="H78" i="1" s="1"/>
  <c r="F26" i="1"/>
  <c r="F28" i="1" s="1"/>
  <c r="J40" i="1"/>
  <c r="J42" i="1" s="1"/>
  <c r="J44" i="1" s="1"/>
  <c r="J39" i="1"/>
  <c r="J38" i="1"/>
  <c r="J37" i="1"/>
  <c r="J41" i="1" s="1"/>
  <c r="J35" i="1"/>
  <c r="J43" i="1" s="1"/>
  <c r="J34" i="1"/>
  <c r="J33" i="1"/>
  <c r="D42" i="1"/>
  <c r="D44" i="1" s="1"/>
  <c r="H42" i="1"/>
  <c r="H44" i="1" s="1"/>
  <c r="I38" i="1"/>
  <c r="I42" i="1" s="1"/>
  <c r="I44" i="1" s="1"/>
  <c r="J55" i="1"/>
  <c r="J51" i="1"/>
  <c r="J52" i="1"/>
  <c r="J60" i="1" s="1"/>
  <c r="J54" i="1"/>
  <c r="J50" i="1"/>
  <c r="J56" i="1"/>
  <c r="J59" i="1" s="1"/>
  <c r="J61" i="1" s="1"/>
  <c r="F59" i="1"/>
  <c r="F61" i="1" s="1"/>
  <c r="F58" i="1"/>
  <c r="J58" i="1"/>
  <c r="H59" i="1"/>
  <c r="H61" i="1" s="1"/>
  <c r="F76" i="1"/>
  <c r="F78" i="1" s="1"/>
  <c r="C26" i="1"/>
  <c r="C28" i="1" s="1"/>
  <c r="E42" i="1"/>
  <c r="E44" i="1" s="1"/>
  <c r="C59" i="1"/>
  <c r="C61" i="1" s="1"/>
  <c r="D26" i="1"/>
  <c r="D28" i="1" s="1"/>
  <c r="C76" i="1"/>
  <c r="C78" i="1" s="1"/>
  <c r="G76" i="1"/>
  <c r="G78" i="1" s="1"/>
  <c r="L75" i="1"/>
  <c r="E26" i="1"/>
  <c r="E28" i="1" s="1"/>
  <c r="I33" i="1"/>
  <c r="I34" i="1"/>
  <c r="E58" i="1"/>
  <c r="E59" i="1" s="1"/>
  <c r="E61" i="1" s="1"/>
  <c r="I58" i="1"/>
  <c r="M58" i="1"/>
  <c r="J57" i="1"/>
  <c r="D59" i="1"/>
  <c r="D61" i="1" s="1"/>
  <c r="L72" i="1"/>
  <c r="L76" i="1" s="1"/>
  <c r="L78" i="1" s="1"/>
  <c r="L68" i="1"/>
  <c r="L71" i="1" s="1"/>
  <c r="L67" i="1"/>
  <c r="L73" i="1"/>
  <c r="L69" i="1"/>
  <c r="L77" i="1" s="1"/>
  <c r="E76" i="1"/>
  <c r="E78" i="1" s="1"/>
  <c r="F41" i="1"/>
  <c r="F42" i="1" s="1"/>
  <c r="F44" i="1" s="1"/>
  <c r="I74" i="1"/>
  <c r="D41" i="1"/>
  <c r="H41" i="1"/>
  <c r="K51" i="1"/>
  <c r="L52" i="1"/>
  <c r="L60" i="1" s="1"/>
  <c r="K55" i="1"/>
  <c r="K59" i="1" s="1"/>
  <c r="K61" i="1" s="1"/>
  <c r="L56" i="1"/>
  <c r="L59" i="1" s="1"/>
  <c r="L61" i="1" s="1"/>
  <c r="I57" i="1"/>
  <c r="I59" i="1" s="1"/>
  <c r="I61" i="1" s="1"/>
  <c r="M57" i="1"/>
  <c r="M59" i="1" s="1"/>
  <c r="M61" i="1" s="1"/>
  <c r="I68" i="1"/>
  <c r="I71" i="1" s="1"/>
  <c r="I75" i="1" s="1"/>
  <c r="M68" i="1"/>
  <c r="J69" i="1"/>
  <c r="J77" i="1" s="1"/>
  <c r="I72" i="1"/>
  <c r="M72" i="1"/>
  <c r="J73" i="1"/>
  <c r="J76" i="1" s="1"/>
  <c r="J78" i="1" s="1"/>
  <c r="K74" i="1"/>
  <c r="K76" i="1" s="1"/>
  <c r="K78" i="1" s="1"/>
  <c r="K57" i="1"/>
  <c r="M74" i="1"/>
  <c r="M76" i="1" s="1"/>
  <c r="M78" i="1" s="1"/>
  <c r="C41" i="1"/>
  <c r="C42" i="1" s="1"/>
  <c r="C44" i="1" s="1"/>
  <c r="K44" i="1" s="1"/>
  <c r="G41" i="1"/>
  <c r="G42" i="1" s="1"/>
  <c r="G44" i="1" s="1"/>
  <c r="M50" i="1"/>
  <c r="K52" i="1"/>
  <c r="K60" i="1" s="1"/>
  <c r="I69" i="1"/>
  <c r="I77" i="1" s="1"/>
  <c r="M69" i="1"/>
  <c r="M77" i="1" s="1"/>
  <c r="O60" i="1" l="1"/>
  <c r="O78" i="1"/>
  <c r="I76" i="1"/>
  <c r="I78" i="1" s="1"/>
  <c r="K16" i="1"/>
</calcChain>
</file>

<file path=xl/sharedStrings.xml><?xml version="1.0" encoding="utf-8"?>
<sst xmlns="http://schemas.openxmlformats.org/spreadsheetml/2006/main" count="84" uniqueCount="42">
  <si>
    <t>12NC</t>
  </si>
  <si>
    <t>Descripcion</t>
  </si>
  <si>
    <t>Volumen</t>
  </si>
  <si>
    <t>Peso</t>
  </si>
  <si>
    <t>Precio</t>
  </si>
  <si>
    <t>Cantidad</t>
  </si>
  <si>
    <t>9137.005.00161</t>
  </si>
  <si>
    <t xml:space="preserve">ELE BALLAST ICN 2S 54 35M     </t>
  </si>
  <si>
    <t>9137.005.08491</t>
  </si>
  <si>
    <t xml:space="preserve">ELE BALLAST(2)42WCFL (4 PIN)  </t>
  </si>
  <si>
    <t>9137.102.59802</t>
  </si>
  <si>
    <t xml:space="preserve">HID-PV 70W M139/M143 USA      </t>
  </si>
  <si>
    <t>9137.108.91602</t>
  </si>
  <si>
    <t>ELE BALLAST (2) F28T5 120-277V</t>
  </si>
  <si>
    <t>9279.260.84018</t>
  </si>
  <si>
    <t>LAMP TL5 HE Super80 14W/840 UN</t>
  </si>
  <si>
    <t>4425.808.08500</t>
  </si>
  <si>
    <t xml:space="preserve">TBS165 4XTL5-14W HFS C6 PI SC </t>
  </si>
  <si>
    <t>4425.808.08501</t>
  </si>
  <si>
    <t xml:space="preserve">TBS165 2XTL5-28W HFS C6 PI SC </t>
  </si>
  <si>
    <t>9137.006.26566</t>
  </si>
  <si>
    <t>HF-R 226-42 PL-T/C EII220-60HZ</t>
  </si>
  <si>
    <t>9290.001.97302</t>
  </si>
  <si>
    <t xml:space="preserve">LEDspot 12W 2700K PAR30 25D   </t>
  </si>
  <si>
    <t>Proveedor: 134027</t>
  </si>
  <si>
    <t>Frecuencia</t>
  </si>
  <si>
    <t>Período</t>
  </si>
  <si>
    <t>Cantidad de compra</t>
  </si>
  <si>
    <t>Peso total</t>
  </si>
  <si>
    <t>Volumen total</t>
  </si>
  <si>
    <t>FOB</t>
  </si>
  <si>
    <t>Flete</t>
  </si>
  <si>
    <t>C. Agencia</t>
  </si>
  <si>
    <t>Gastos Locales</t>
  </si>
  <si>
    <t>Transporte</t>
  </si>
  <si>
    <t>Seguro</t>
  </si>
  <si>
    <t>Costo Ordenar</t>
  </si>
  <si>
    <t>Costo Almacenaje</t>
  </si>
  <si>
    <t>Costos Totales</t>
  </si>
  <si>
    <t>Proveedor: 480083</t>
  </si>
  <si>
    <t>Proveedor: 260776</t>
  </si>
  <si>
    <t>Proveedor: 200111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</si>
</sst>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 * #,##0.00_ ;_ * \-#,##0.00_ ;_ * &quot;-&quot;??_ ;_ @_ "/>
    <numFmt numFmtId="164" formatCode="_ * #,##0.000_ ;_ * \-#,##0.000_ ;_ * &quot;-&quot;??_ ;_ @_ "/>
    <numFmt numFmtId="165" formatCode="[$$-540A]#,##0.00"/>
    <numFmt numFmtId="166" formatCode="_ * #,##0_ ;_ * \-#,##0_ ;_ * &quot;-&quot;??_ ;_ @_ "/>
    <numFmt numFmtId="167" formatCode="0.0000"/>
    <numFmt numFmtId="168" formatCode="[$$-409]#,##0"/>
    <numFmt numFmtId="169" formatCode="[$$-409]#,##0.00"/>
    <numFmt numFmtId="170" formatCode="0.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4">
    <xf numFmtId="0" fontId="0" fillId="0" borderId="0" xfId="0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Fill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0" fillId="0" borderId="0" xfId="0" applyFill="1"/>
    <xf numFmtId="0" fontId="3" fillId="0" borderId="0" xfId="0" applyFont="1" applyBorder="1" applyAlignment="1">
      <alignment horizontal="center"/>
    </xf>
    <xf numFmtId="0" fontId="0" fillId="0" borderId="1" xfId="0" applyFill="1" applyBorder="1"/>
    <xf numFmtId="0" fontId="0" fillId="0" borderId="1" xfId="0" applyFill="1" applyBorder="1" applyAlignment="1">
      <alignment horizontal="center"/>
    </xf>
    <xf numFmtId="2" fontId="0" fillId="0" borderId="1" xfId="0" applyNumberFormat="1" applyFill="1" applyBorder="1" applyAlignment="1">
      <alignment horizontal="center"/>
    </xf>
    <xf numFmtId="165" fontId="0" fillId="0" borderId="1" xfId="0" applyNumberFormat="1" applyFill="1" applyBorder="1" applyAlignment="1">
      <alignment horizontal="center"/>
    </xf>
    <xf numFmtId="166" fontId="0" fillId="0" borderId="1" xfId="0" applyNumberFormat="1" applyFill="1" applyBorder="1" applyAlignment="1">
      <alignment horizontal="center"/>
    </xf>
    <xf numFmtId="167" fontId="0" fillId="0" borderId="1" xfId="0" applyNumberFormat="1" applyFill="1" applyBorder="1" applyAlignment="1">
      <alignment horizontal="center"/>
    </xf>
    <xf numFmtId="3" fontId="4" fillId="0" borderId="0" xfId="1" applyNumberFormat="1" applyFont="1" applyBorder="1" applyAlignment="1">
      <alignment horizontal="center"/>
    </xf>
    <xf numFmtId="166" fontId="0" fillId="0" borderId="0" xfId="0" applyNumberFormat="1" applyAlignment="1">
      <alignment horizontal="center"/>
    </xf>
    <xf numFmtId="3" fontId="3" fillId="0" borderId="0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167" fontId="0" fillId="0" borderId="1" xfId="0" applyNumberFormat="1" applyBorder="1" applyAlignment="1">
      <alignment horizontal="center"/>
    </xf>
    <xf numFmtId="168" fontId="3" fillId="0" borderId="0" xfId="1" applyNumberFormat="1" applyFont="1" applyFill="1" applyBorder="1" applyAlignment="1">
      <alignment horizontal="center"/>
    </xf>
    <xf numFmtId="0" fontId="0" fillId="0" borderId="1" xfId="0" applyBorder="1"/>
    <xf numFmtId="168" fontId="3" fillId="0" borderId="0" xfId="1" applyNumberFormat="1" applyFon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166" fontId="0" fillId="0" borderId="1" xfId="0" applyNumberFormat="1" applyBorder="1" applyAlignment="1">
      <alignment horizontal="center"/>
    </xf>
    <xf numFmtId="169" fontId="3" fillId="0" borderId="0" xfId="1" applyNumberFormat="1" applyFont="1" applyBorder="1" applyAlignment="1">
      <alignment horizontal="center"/>
    </xf>
    <xf numFmtId="168" fontId="4" fillId="0" borderId="0" xfId="1" applyNumberFormat="1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168" fontId="4" fillId="0" borderId="0" xfId="0" applyNumberFormat="1" applyFont="1" applyBorder="1" applyAlignment="1">
      <alignment horizontal="center" vertical="center"/>
    </xf>
    <xf numFmtId="0" fontId="4" fillId="0" borderId="1" xfId="0" applyFont="1" applyBorder="1"/>
    <xf numFmtId="3" fontId="4" fillId="0" borderId="1" xfId="1" applyNumberFormat="1" applyFont="1" applyBorder="1" applyAlignment="1">
      <alignment horizontal="center"/>
    </xf>
    <xf numFmtId="3" fontId="3" fillId="0" borderId="1" xfId="0" applyNumberFormat="1" applyFont="1" applyBorder="1" applyAlignment="1">
      <alignment horizontal="center"/>
    </xf>
    <xf numFmtId="0" fontId="0" fillId="0" borderId="0" xfId="0" applyBorder="1"/>
    <xf numFmtId="0" fontId="3" fillId="0" borderId="1" xfId="0" applyFont="1" applyFill="1" applyBorder="1"/>
    <xf numFmtId="168" fontId="3" fillId="0" borderId="1" xfId="1" applyNumberFormat="1" applyFont="1" applyFill="1" applyBorder="1" applyAlignment="1">
      <alignment horizontal="center"/>
    </xf>
    <xf numFmtId="168" fontId="3" fillId="0" borderId="1" xfId="1" applyNumberFormat="1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3" fillId="0" borderId="0" xfId="0" applyFont="1" applyBorder="1"/>
    <xf numFmtId="169" fontId="3" fillId="0" borderId="0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wrapText="1"/>
    </xf>
    <xf numFmtId="169" fontId="3" fillId="0" borderId="1" xfId="1" applyNumberFormat="1" applyFont="1" applyBorder="1" applyAlignment="1">
      <alignment horizontal="center"/>
    </xf>
    <xf numFmtId="168" fontId="4" fillId="0" borderId="1" xfId="1" applyNumberFormat="1" applyFont="1" applyBorder="1" applyAlignment="1">
      <alignment horizontal="center"/>
    </xf>
    <xf numFmtId="169" fontId="3" fillId="0" borderId="0" xfId="0" applyNumberFormat="1" applyFont="1" applyBorder="1" applyAlignment="1">
      <alignment horizontal="center"/>
    </xf>
    <xf numFmtId="0" fontId="4" fillId="0" borderId="1" xfId="0" applyFont="1" applyBorder="1" applyAlignment="1">
      <alignment horizontal="left" vertical="center" wrapText="1"/>
    </xf>
    <xf numFmtId="168" fontId="4" fillId="0" borderId="1" xfId="0" applyNumberFormat="1" applyFont="1" applyBorder="1" applyAlignment="1">
      <alignment horizontal="center" vertical="center"/>
    </xf>
    <xf numFmtId="0" fontId="4" fillId="0" borderId="0" xfId="0" applyFont="1" applyBorder="1"/>
    <xf numFmtId="0" fontId="3" fillId="0" borderId="0" xfId="0" applyFont="1" applyBorder="1" applyAlignment="1">
      <alignment horizontal="center" vertical="center" wrapText="1"/>
    </xf>
    <xf numFmtId="169" fontId="3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170" fontId="0" fillId="0" borderId="1" xfId="0" applyNumberFormat="1" applyBorder="1" applyAlignment="1">
      <alignment horizontal="center"/>
    </xf>
    <xf numFmtId="0" fontId="2" fillId="0" borderId="1" xfId="0" applyFont="1" applyBorder="1"/>
    <xf numFmtId="0" fontId="2" fillId="0" borderId="0" xfId="0" applyFont="1"/>
    <xf numFmtId="166" fontId="2" fillId="0" borderId="0" xfId="0" applyNumberFormat="1" applyFont="1" applyAlignment="1">
      <alignment horizontal="center"/>
    </xf>
    <xf numFmtId="168" fontId="2" fillId="0" borderId="1" xfId="0" applyNumberFormat="1" applyFont="1" applyBorder="1" applyAlignment="1">
      <alignment horizontal="center"/>
    </xf>
    <xf numFmtId="0" fontId="2" fillId="0" borderId="0" xfId="0" applyFont="1" applyBorder="1"/>
    <xf numFmtId="168" fontId="0" fillId="0" borderId="1" xfId="0" applyNumberFormat="1" applyBorder="1" applyAlignment="1">
      <alignment horizontal="center"/>
    </xf>
    <xf numFmtId="0" fontId="2" fillId="0" borderId="0" xfId="0" applyFont="1" applyFill="1" applyBorder="1"/>
    <xf numFmtId="2" fontId="0" fillId="0" borderId="0" xfId="0" applyNumberFormat="1" applyBorder="1" applyAlignment="1">
      <alignment horizontal="center"/>
    </xf>
    <xf numFmtId="168" fontId="2" fillId="0" borderId="0" xfId="0" applyNumberFormat="1" applyFont="1" applyBorder="1" applyAlignment="1">
      <alignment horizontal="center"/>
    </xf>
    <xf numFmtId="168" fontId="0" fillId="0" borderId="0" xfId="0" applyNumberFormat="1" applyBorder="1" applyAlignment="1">
      <alignment horizontal="center"/>
    </xf>
    <xf numFmtId="168" fontId="2" fillId="0" borderId="0" xfId="0" applyNumberFormat="1" applyFont="1" applyAlignment="1">
      <alignment horizontal="left"/>
    </xf>
    <xf numFmtId="170" fontId="0" fillId="0" borderId="0" xfId="0" applyNumberForma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187"/>
  <sheetViews>
    <sheetView showGridLines="0" tabSelected="1" zoomScale="90" zoomScaleNormal="90" workbookViewId="0">
      <pane ySplit="1" topLeftCell="A2" activePane="bottomLeft" state="frozen"/>
      <selection activeCell="C1" sqref="C1"/>
      <selection pane="bottomLeft" activeCell="B8" sqref="B8"/>
    </sheetView>
  </sheetViews>
  <sheetFormatPr baseColWidth="10" defaultColWidth="9.140625" defaultRowHeight="15" x14ac:dyDescent="0.25"/>
  <cols>
    <col min="1" max="1" width="12" style="2" customWidth="1"/>
    <col min="2" max="2" width="19.5703125" bestFit="1" customWidth="1"/>
    <col min="3" max="3" width="31.7109375" style="2" bestFit="1" customWidth="1"/>
    <col min="4" max="8" width="11" bestFit="1" customWidth="1"/>
    <col min="9" max="13" width="9.28515625" bestFit="1" customWidth="1"/>
    <col min="14" max="14" width="9.7109375" customWidth="1"/>
    <col min="15" max="15" width="8.28515625" bestFit="1" customWidth="1"/>
  </cols>
  <sheetData>
    <row r="2" spans="1:12" x14ac:dyDescent="0.25">
      <c r="A2" s="1"/>
    </row>
    <row r="3" spans="1:12" s="5" customFormat="1" x14ac:dyDescent="0.25">
      <c r="A3" s="3"/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5</v>
      </c>
      <c r="I3" s="6"/>
      <c r="J3" s="6"/>
      <c r="K3" s="6"/>
    </row>
    <row r="4" spans="1:12" x14ac:dyDescent="0.25">
      <c r="A4" s="1"/>
      <c r="B4" s="7" t="s">
        <v>6</v>
      </c>
      <c r="C4" s="7" t="s">
        <v>7</v>
      </c>
      <c r="D4" s="8">
        <v>2.9999999999999997E-4</v>
      </c>
      <c r="E4" s="9">
        <v>0.12</v>
      </c>
      <c r="F4" s="10">
        <v>8.5500000000000007</v>
      </c>
      <c r="G4" s="11">
        <v>240698.18741290001</v>
      </c>
      <c r="I4" s="6"/>
      <c r="J4" s="6"/>
      <c r="K4" s="6"/>
    </row>
    <row r="5" spans="1:12" x14ac:dyDescent="0.25">
      <c r="A5" s="1"/>
      <c r="B5" s="7" t="s">
        <v>8</v>
      </c>
      <c r="C5" s="7" t="s">
        <v>9</v>
      </c>
      <c r="D5" s="12">
        <v>3.167E-4</v>
      </c>
      <c r="E5" s="9">
        <v>0.12</v>
      </c>
      <c r="F5" s="10">
        <v>8.11</v>
      </c>
      <c r="G5" s="11">
        <v>6396.1474600000001</v>
      </c>
      <c r="I5" s="13"/>
      <c r="J5" s="13"/>
      <c r="K5" s="13"/>
    </row>
    <row r="6" spans="1:12" x14ac:dyDescent="0.25">
      <c r="A6" s="14"/>
      <c r="B6" s="7" t="s">
        <v>10</v>
      </c>
      <c r="C6" s="7" t="s">
        <v>11</v>
      </c>
      <c r="D6" s="8">
        <v>5.0000000000000001E-4</v>
      </c>
      <c r="E6" s="9">
        <v>0.18</v>
      </c>
      <c r="F6" s="10">
        <v>22.27</v>
      </c>
      <c r="G6" s="11">
        <v>152320</v>
      </c>
      <c r="I6" s="15"/>
      <c r="J6" s="15"/>
      <c r="K6" s="15"/>
    </row>
    <row r="7" spans="1:12" x14ac:dyDescent="0.25">
      <c r="A7" s="14"/>
      <c r="B7" s="7" t="s">
        <v>12</v>
      </c>
      <c r="C7" s="7" t="s">
        <v>13</v>
      </c>
      <c r="D7" s="8">
        <v>2.9999999999999997E-4</v>
      </c>
      <c r="E7" s="9">
        <v>0.12</v>
      </c>
      <c r="F7" s="10">
        <v>9.7200000000000006</v>
      </c>
      <c r="G7" s="11">
        <v>20021.55</v>
      </c>
      <c r="I7" s="15"/>
      <c r="J7" s="15"/>
      <c r="K7" s="15"/>
    </row>
    <row r="8" spans="1:12" x14ac:dyDescent="0.25">
      <c r="A8" s="14"/>
      <c r="B8" s="17" t="s">
        <v>14</v>
      </c>
      <c r="C8" s="17" t="s">
        <v>15</v>
      </c>
      <c r="D8" s="18">
        <v>2.3350000000000001E-4</v>
      </c>
      <c r="E8" s="18">
        <v>5.8000000000000003E-2</v>
      </c>
      <c r="F8" s="18">
        <v>0.86199999999999999</v>
      </c>
      <c r="G8" s="11">
        <v>267471.87529599998</v>
      </c>
      <c r="I8" s="19"/>
      <c r="J8" s="19"/>
      <c r="K8" s="19"/>
    </row>
    <row r="9" spans="1:12" x14ac:dyDescent="0.25">
      <c r="A9" s="14"/>
      <c r="B9" s="20" t="s">
        <v>16</v>
      </c>
      <c r="C9" s="20" t="s">
        <v>17</v>
      </c>
      <c r="D9" s="12">
        <v>2.4980434782608692E-2</v>
      </c>
      <c r="E9" s="9">
        <v>3.6</v>
      </c>
      <c r="F9" s="9">
        <v>19.54</v>
      </c>
      <c r="G9" s="11">
        <v>1155</v>
      </c>
      <c r="I9" s="21"/>
      <c r="J9" s="21"/>
      <c r="K9" s="21"/>
    </row>
    <row r="10" spans="1:12" x14ac:dyDescent="0.25">
      <c r="A10" s="14"/>
      <c r="B10" s="20" t="s">
        <v>18</v>
      </c>
      <c r="C10" s="20" t="s">
        <v>19</v>
      </c>
      <c r="D10" s="18">
        <v>2.4788888888888888E-2</v>
      </c>
      <c r="E10" s="9">
        <v>3.85</v>
      </c>
      <c r="F10" s="22">
        <v>18.690000000000001</v>
      </c>
      <c r="G10" s="23">
        <v>480</v>
      </c>
      <c r="I10" s="21"/>
      <c r="J10" s="21"/>
      <c r="K10" s="21"/>
    </row>
    <row r="11" spans="1:12" x14ac:dyDescent="0.25">
      <c r="A11" s="14"/>
      <c r="B11" s="20" t="s">
        <v>20</v>
      </c>
      <c r="C11" s="20" t="s">
        <v>21</v>
      </c>
      <c r="D11" s="18">
        <v>8.5357142857142836E-4</v>
      </c>
      <c r="E11" s="9">
        <v>0.2</v>
      </c>
      <c r="F11" s="22">
        <v>21</v>
      </c>
      <c r="G11" s="23">
        <v>1500</v>
      </c>
      <c r="I11" s="21"/>
      <c r="J11" s="21"/>
      <c r="K11" s="21"/>
    </row>
    <row r="12" spans="1:12" x14ac:dyDescent="0.25">
      <c r="A12" s="14"/>
      <c r="B12" s="20" t="s">
        <v>22</v>
      </c>
      <c r="C12" s="20" t="s">
        <v>23</v>
      </c>
      <c r="D12" s="18">
        <v>5.1000000000000004E-3</v>
      </c>
      <c r="E12" s="9">
        <v>0.32</v>
      </c>
      <c r="F12" s="22">
        <v>25.45</v>
      </c>
      <c r="G12" s="23">
        <v>5900</v>
      </c>
      <c r="I12" s="21"/>
      <c r="J12" s="21"/>
      <c r="K12" s="21"/>
      <c r="L12" s="2"/>
    </row>
    <row r="13" spans="1:12" x14ac:dyDescent="0.25">
      <c r="A13" s="14"/>
      <c r="I13" s="24"/>
      <c r="J13" s="24"/>
      <c r="K13" s="24"/>
      <c r="L13" s="2"/>
    </row>
    <row r="14" spans="1:12" x14ac:dyDescent="0.25">
      <c r="A14" s="14"/>
      <c r="B14" t="s">
        <v>24</v>
      </c>
      <c r="I14" s="25"/>
      <c r="J14" s="25"/>
      <c r="K14" s="25"/>
    </row>
    <row r="15" spans="1:12" ht="14.25" customHeight="1" x14ac:dyDescent="0.25">
      <c r="A15" s="14"/>
      <c r="B15" s="26" t="s">
        <v>25</v>
      </c>
      <c r="C15" s="27">
        <v>1</v>
      </c>
      <c r="D15" s="27">
        <v>2</v>
      </c>
      <c r="E15" s="27">
        <v>3</v>
      </c>
      <c r="F15" s="27">
        <v>4</v>
      </c>
      <c r="G15" s="27">
        <v>5</v>
      </c>
      <c r="H15" s="27">
        <v>6</v>
      </c>
      <c r="I15" s="28"/>
      <c r="J15" s="28"/>
      <c r="K15" s="28"/>
    </row>
    <row r="16" spans="1:12" x14ac:dyDescent="0.25">
      <c r="A16" s="14"/>
      <c r="B16" s="26" t="s">
        <v>26</v>
      </c>
      <c r="C16" s="27">
        <v>12</v>
      </c>
      <c r="D16" s="27">
        <v>6</v>
      </c>
      <c r="E16" s="27">
        <v>4</v>
      </c>
      <c r="F16" s="27">
        <v>3</v>
      </c>
      <c r="G16" s="27">
        <v>2.4</v>
      </c>
      <c r="H16" s="27">
        <v>2</v>
      </c>
      <c r="I16" s="28"/>
      <c r="J16" s="28"/>
      <c r="K16" s="28">
        <f>+C28-G28</f>
        <v>21692.322956185788</v>
      </c>
    </row>
    <row r="17" spans="1:16" x14ac:dyDescent="0.25">
      <c r="A17" s="14"/>
      <c r="B17" s="29" t="s">
        <v>27</v>
      </c>
      <c r="C17" s="30">
        <f t="shared" ref="C17:H17" si="0">SUM($G$4:$G$7)/C16</f>
        <v>34952.990406075005</v>
      </c>
      <c r="D17" s="30">
        <f t="shared" si="0"/>
        <v>69905.98081215001</v>
      </c>
      <c r="E17" s="30">
        <f t="shared" si="0"/>
        <v>104858.97121822501</v>
      </c>
      <c r="F17" s="30">
        <f t="shared" si="0"/>
        <v>139811.96162430002</v>
      </c>
      <c r="G17" s="30">
        <f t="shared" si="0"/>
        <v>174764.95203037502</v>
      </c>
      <c r="H17" s="30">
        <f t="shared" si="0"/>
        <v>209717.94243645002</v>
      </c>
    </row>
    <row r="18" spans="1:16" x14ac:dyDescent="0.25">
      <c r="A18" s="14"/>
      <c r="B18" s="26" t="s">
        <v>28</v>
      </c>
      <c r="C18" s="31">
        <f t="shared" ref="C18:H18" si="1">SUMPRODUCT($G$4:$G$7,$E$4:$E$7)/C16</f>
        <v>4955.9588487290002</v>
      </c>
      <c r="D18" s="31">
        <f t="shared" si="1"/>
        <v>9911.9176974580005</v>
      </c>
      <c r="E18" s="31">
        <f t="shared" si="1"/>
        <v>14867.876546187001</v>
      </c>
      <c r="F18" s="31">
        <f t="shared" si="1"/>
        <v>19823.835394916001</v>
      </c>
      <c r="G18" s="31">
        <f t="shared" si="1"/>
        <v>24779.794243645003</v>
      </c>
      <c r="H18" s="31">
        <f t="shared" si="1"/>
        <v>29735.753092374001</v>
      </c>
      <c r="I18" s="2"/>
      <c r="J18" s="2"/>
      <c r="K18" s="2"/>
    </row>
    <row r="19" spans="1:16" x14ac:dyDescent="0.25">
      <c r="A19" s="14"/>
      <c r="B19" s="26" t="s">
        <v>29</v>
      </c>
      <c r="C19" s="31">
        <f t="shared" ref="C19:H19" si="2">SUMPRODUCT($G$4:$G$7,$D$4:$D$7)/C16</f>
        <v>13.033465093704331</v>
      </c>
      <c r="D19" s="31">
        <f t="shared" si="2"/>
        <v>26.066930187408662</v>
      </c>
      <c r="E19" s="31">
        <f t="shared" si="2"/>
        <v>39.100395281112995</v>
      </c>
      <c r="F19" s="31">
        <f t="shared" si="2"/>
        <v>52.133860374817324</v>
      </c>
      <c r="G19" s="31">
        <f t="shared" si="2"/>
        <v>65.167325468521668</v>
      </c>
      <c r="H19" s="31">
        <f t="shared" si="2"/>
        <v>78.20079056222599</v>
      </c>
      <c r="M19" s="32"/>
      <c r="N19" s="32"/>
      <c r="O19" s="32"/>
      <c r="P19" s="32"/>
    </row>
    <row r="20" spans="1:16" x14ac:dyDescent="0.25">
      <c r="A20" s="14"/>
      <c r="B20" s="33" t="s">
        <v>30</v>
      </c>
      <c r="C20" s="34">
        <f t="shared" ref="C20:H20" si="3">SUMPRODUCT($G$4:$G$7,$F$4:$F$7)</f>
        <v>5696618.1242808951</v>
      </c>
      <c r="D20" s="34">
        <f t="shared" si="3"/>
        <v>5696618.1242808951</v>
      </c>
      <c r="E20" s="34">
        <f t="shared" si="3"/>
        <v>5696618.1242808951</v>
      </c>
      <c r="F20" s="34">
        <f t="shared" si="3"/>
        <v>5696618.1242808951</v>
      </c>
      <c r="G20" s="34">
        <f t="shared" si="3"/>
        <v>5696618.1242808951</v>
      </c>
      <c r="H20" s="34">
        <f t="shared" si="3"/>
        <v>5696618.1242808951</v>
      </c>
      <c r="M20" s="32"/>
      <c r="N20" s="32"/>
      <c r="O20" s="32"/>
      <c r="P20" s="32"/>
    </row>
    <row r="21" spans="1:16" x14ac:dyDescent="0.25">
      <c r="A21" s="14"/>
      <c r="B21" s="26" t="s">
        <v>31</v>
      </c>
      <c r="C21" s="35">
        <f>0.4*C18*C16</f>
        <v>23788.602473899202</v>
      </c>
      <c r="D21" s="35">
        <f>0.4*D18*D16</f>
        <v>23788.602473899202</v>
      </c>
      <c r="E21" s="35">
        <f>1280*E16</f>
        <v>5120</v>
      </c>
      <c r="F21" s="35">
        <f>1280*F16</f>
        <v>3840</v>
      </c>
      <c r="G21" s="35">
        <f>1280*G16</f>
        <v>3072</v>
      </c>
      <c r="H21" s="35">
        <f>1280*H16</f>
        <v>2560</v>
      </c>
      <c r="M21" s="32"/>
      <c r="N21" s="32"/>
      <c r="O21" s="32"/>
      <c r="P21" s="32"/>
    </row>
    <row r="22" spans="1:16" x14ac:dyDescent="0.25">
      <c r="A22" s="14"/>
      <c r="B22" s="26" t="s">
        <v>32</v>
      </c>
      <c r="C22" s="35">
        <f t="shared" ref="C22:H22" si="4">155*C16</f>
        <v>1860</v>
      </c>
      <c r="D22" s="35">
        <f t="shared" si="4"/>
        <v>930</v>
      </c>
      <c r="E22" s="35">
        <f t="shared" si="4"/>
        <v>620</v>
      </c>
      <c r="F22" s="35">
        <f t="shared" si="4"/>
        <v>465</v>
      </c>
      <c r="G22" s="35">
        <f t="shared" si="4"/>
        <v>372</v>
      </c>
      <c r="H22" s="35">
        <f t="shared" si="4"/>
        <v>310</v>
      </c>
      <c r="M22" s="36"/>
      <c r="N22" s="36"/>
      <c r="O22" s="36"/>
      <c r="P22" s="32"/>
    </row>
    <row r="23" spans="1:16" x14ac:dyDescent="0.25">
      <c r="A23" s="14"/>
      <c r="B23" s="26" t="s">
        <v>33</v>
      </c>
      <c r="C23" s="35">
        <f>389.76*C16</f>
        <v>4677.12</v>
      </c>
      <c r="D23" s="35">
        <f>389.76*D16</f>
        <v>2338.56</v>
      </c>
      <c r="E23" s="35">
        <f>665.16*E16</f>
        <v>2660.64</v>
      </c>
      <c r="F23" s="35">
        <f>665.16*F16</f>
        <v>1995.48</v>
      </c>
      <c r="G23" s="35">
        <f>665.16*G16</f>
        <v>1596.3839999999998</v>
      </c>
      <c r="H23" s="35">
        <f>665.16*H16</f>
        <v>1330.32</v>
      </c>
      <c r="M23" s="6"/>
      <c r="N23" s="6"/>
      <c r="O23" s="37"/>
      <c r="P23" s="32"/>
    </row>
    <row r="24" spans="1:16" ht="13.5" customHeight="1" x14ac:dyDescent="0.25">
      <c r="A24" s="14"/>
      <c r="B24" s="26" t="s">
        <v>34</v>
      </c>
      <c r="C24" s="35">
        <f>(204/2.8)*C16</f>
        <v>874.28571428571433</v>
      </c>
      <c r="D24" s="35">
        <f>(204/2.8)*D16</f>
        <v>437.14285714285717</v>
      </c>
      <c r="E24" s="35">
        <f>(400/2.8)*E16</f>
        <v>571.42857142857144</v>
      </c>
      <c r="F24" s="35">
        <f t="shared" ref="F24:H24" si="5">(400/2.8)*F16</f>
        <v>428.57142857142856</v>
      </c>
      <c r="G24" s="35">
        <f t="shared" si="5"/>
        <v>342.85714285714283</v>
      </c>
      <c r="H24" s="35">
        <f t="shared" si="5"/>
        <v>285.71428571428572</v>
      </c>
      <c r="M24" s="62"/>
      <c r="N24" s="38"/>
      <c r="O24" s="39"/>
      <c r="P24" s="32"/>
    </row>
    <row r="25" spans="1:16" x14ac:dyDescent="0.25">
      <c r="A25" s="14"/>
      <c r="B25" s="26" t="s">
        <v>35</v>
      </c>
      <c r="C25" s="40">
        <f>0.0002*1.1*(C20+C21)</f>
        <v>1258.4894798860548</v>
      </c>
      <c r="D25" s="40">
        <f t="shared" ref="D25:H25" si="6">0.0002*1.1*(D20+D21)</f>
        <v>1258.4894798860548</v>
      </c>
      <c r="E25" s="40">
        <f>0.0002*1.1*(E20+E21)</f>
        <v>1254.3823873417971</v>
      </c>
      <c r="F25" s="40">
        <f t="shared" si="6"/>
        <v>1254.1007873417971</v>
      </c>
      <c r="G25" s="40">
        <f t="shared" si="6"/>
        <v>1253.9318273417971</v>
      </c>
      <c r="H25" s="40">
        <f t="shared" si="6"/>
        <v>1253.819187341797</v>
      </c>
      <c r="M25" s="62"/>
      <c r="N25" s="38"/>
      <c r="O25" s="37"/>
      <c r="P25" s="32"/>
    </row>
    <row r="26" spans="1:16" x14ac:dyDescent="0.25">
      <c r="A26" s="14"/>
      <c r="B26" s="29" t="s">
        <v>36</v>
      </c>
      <c r="C26" s="41">
        <f>SUM(C20:C25)</f>
        <v>5729076.6219489658</v>
      </c>
      <c r="D26" s="41">
        <f t="shared" ref="D26:H26" si="7">SUM(D20:D25)</f>
        <v>5725370.9190918226</v>
      </c>
      <c r="E26" s="41">
        <f t="shared" si="7"/>
        <v>5706844.5752396649</v>
      </c>
      <c r="F26" s="41">
        <f t="shared" si="7"/>
        <v>5704601.276496809</v>
      </c>
      <c r="G26" s="41">
        <f t="shared" si="7"/>
        <v>5703255.2972510941</v>
      </c>
      <c r="H26" s="41">
        <f t="shared" si="7"/>
        <v>5702357.9777539521</v>
      </c>
      <c r="M26" s="6"/>
      <c r="N26" s="42"/>
      <c r="O26" s="37"/>
      <c r="P26" s="32"/>
    </row>
    <row r="27" spans="1:16" x14ac:dyDescent="0.25">
      <c r="A27" s="14"/>
      <c r="B27" s="43" t="s">
        <v>37</v>
      </c>
      <c r="C27" s="44">
        <f t="shared" ref="C27:H27" si="8">13.2*12*C19/2</f>
        <v>1032.2504354213829</v>
      </c>
      <c r="D27" s="44">
        <f t="shared" si="8"/>
        <v>2064.5008708427658</v>
      </c>
      <c r="E27" s="44">
        <f t="shared" si="8"/>
        <v>3096.7513062641488</v>
      </c>
      <c r="F27" s="44">
        <f t="shared" si="8"/>
        <v>4129.0017416855317</v>
      </c>
      <c r="G27" s="44">
        <f t="shared" si="8"/>
        <v>5161.252177106915</v>
      </c>
      <c r="H27" s="44">
        <f t="shared" si="8"/>
        <v>6193.5026125282975</v>
      </c>
      <c r="M27" s="62"/>
      <c r="N27" s="38"/>
      <c r="O27" s="37"/>
      <c r="P27" s="32"/>
    </row>
    <row r="28" spans="1:16" x14ac:dyDescent="0.25">
      <c r="A28" s="14"/>
      <c r="B28" s="29" t="s">
        <v>38</v>
      </c>
      <c r="C28" s="44">
        <f t="shared" ref="C28:H28" si="9">+C26+C27</f>
        <v>5730108.8723843871</v>
      </c>
      <c r="D28" s="44">
        <f t="shared" si="9"/>
        <v>5727435.4199626651</v>
      </c>
      <c r="E28" s="44">
        <f t="shared" si="9"/>
        <v>5709941.3265459286</v>
      </c>
      <c r="F28" s="44">
        <f t="shared" si="9"/>
        <v>5708730.2782384949</v>
      </c>
      <c r="G28" s="44">
        <f t="shared" si="9"/>
        <v>5708416.5494282013</v>
      </c>
      <c r="H28" s="44">
        <f t="shared" si="9"/>
        <v>5708551.4803664805</v>
      </c>
      <c r="M28" s="62"/>
      <c r="N28" s="38"/>
      <c r="O28" s="37"/>
      <c r="P28" s="32"/>
    </row>
    <row r="29" spans="1:16" x14ac:dyDescent="0.25">
      <c r="A29" s="14"/>
      <c r="B29" s="45"/>
      <c r="C29" s="28"/>
      <c r="D29" s="28"/>
      <c r="E29" s="28"/>
      <c r="F29" s="28"/>
      <c r="G29" s="28"/>
      <c r="H29" s="28"/>
      <c r="M29" s="46"/>
      <c r="N29" s="38"/>
      <c r="O29" s="37"/>
      <c r="P29" s="32"/>
    </row>
    <row r="30" spans="1:16" x14ac:dyDescent="0.25">
      <c r="A30" s="14"/>
      <c r="B30" t="s">
        <v>39</v>
      </c>
      <c r="M30" s="63"/>
      <c r="N30" s="47"/>
      <c r="O30" s="37"/>
      <c r="P30" s="32"/>
    </row>
    <row r="31" spans="1:16" x14ac:dyDescent="0.25">
      <c r="A31" s="14"/>
      <c r="B31" s="20" t="s">
        <v>25</v>
      </c>
      <c r="C31" s="16">
        <v>1</v>
      </c>
      <c r="D31" s="16">
        <v>2</v>
      </c>
      <c r="E31" s="16">
        <v>3</v>
      </c>
      <c r="F31" s="16">
        <v>4</v>
      </c>
      <c r="G31" s="16">
        <v>5</v>
      </c>
      <c r="H31" s="16">
        <v>6</v>
      </c>
      <c r="I31" s="16">
        <v>7</v>
      </c>
      <c r="J31" s="16">
        <v>8</v>
      </c>
      <c r="K31" s="48"/>
      <c r="M31" s="63"/>
      <c r="N31" s="47"/>
      <c r="O31" s="37"/>
      <c r="P31" s="32"/>
    </row>
    <row r="32" spans="1:16" x14ac:dyDescent="0.25">
      <c r="A32" s="14"/>
      <c r="B32" s="20" t="s">
        <v>26</v>
      </c>
      <c r="C32" s="16">
        <v>12</v>
      </c>
      <c r="D32" s="16">
        <v>6</v>
      </c>
      <c r="E32" s="16">
        <v>4</v>
      </c>
      <c r="F32" s="16">
        <v>3</v>
      </c>
      <c r="G32" s="16">
        <v>2.4</v>
      </c>
      <c r="H32" s="16">
        <v>2</v>
      </c>
      <c r="I32" s="49">
        <f>12/I31</f>
        <v>1.7142857142857142</v>
      </c>
      <c r="J32" s="16">
        <f>12/J31</f>
        <v>1.5</v>
      </c>
      <c r="K32" s="48"/>
      <c r="M32" s="6"/>
      <c r="N32" s="42"/>
      <c r="O32" s="37"/>
      <c r="P32" s="32"/>
    </row>
    <row r="33" spans="1:16" x14ac:dyDescent="0.25">
      <c r="A33" s="14"/>
      <c r="B33" s="50" t="s">
        <v>27</v>
      </c>
      <c r="C33" s="30">
        <f t="shared" ref="C33:J33" si="10">SUM($G$8)/C32</f>
        <v>22289.322941333332</v>
      </c>
      <c r="D33" s="30">
        <f t="shared" si="10"/>
        <v>44578.645882666664</v>
      </c>
      <c r="E33" s="30">
        <f t="shared" si="10"/>
        <v>66867.968823999996</v>
      </c>
      <c r="F33" s="30">
        <f t="shared" si="10"/>
        <v>89157.291765333328</v>
      </c>
      <c r="G33" s="30">
        <f t="shared" si="10"/>
        <v>111446.61470666666</v>
      </c>
      <c r="H33" s="30">
        <f t="shared" si="10"/>
        <v>133735.93764799999</v>
      </c>
      <c r="I33" s="30">
        <f t="shared" si="10"/>
        <v>156025.26058933334</v>
      </c>
      <c r="J33" s="30">
        <f t="shared" si="10"/>
        <v>178314.58353066666</v>
      </c>
      <c r="K33" s="13"/>
      <c r="M33" s="32"/>
      <c r="N33" s="32"/>
      <c r="O33" s="32"/>
      <c r="P33" s="32"/>
    </row>
    <row r="34" spans="1:16" x14ac:dyDescent="0.25">
      <c r="A34" s="14"/>
      <c r="B34" s="20" t="s">
        <v>28</v>
      </c>
      <c r="C34" s="31">
        <f t="shared" ref="C34:J34" si="11">SUMPRODUCT($G$8,$E$8)/C32</f>
        <v>1292.7807305973333</v>
      </c>
      <c r="D34" s="31">
        <f t="shared" si="11"/>
        <v>2585.5614611946667</v>
      </c>
      <c r="E34" s="31">
        <f t="shared" si="11"/>
        <v>3878.342191792</v>
      </c>
      <c r="F34" s="31">
        <f t="shared" si="11"/>
        <v>5171.1229223893333</v>
      </c>
      <c r="G34" s="31">
        <f t="shared" si="11"/>
        <v>6463.9036529866671</v>
      </c>
      <c r="H34" s="31">
        <f t="shared" si="11"/>
        <v>7756.684383584</v>
      </c>
      <c r="I34" s="31">
        <f t="shared" si="11"/>
        <v>9049.4651141813338</v>
      </c>
      <c r="J34" s="31">
        <f t="shared" si="11"/>
        <v>10342.245844778667</v>
      </c>
      <c r="K34" s="15"/>
    </row>
    <row r="35" spans="1:16" x14ac:dyDescent="0.25">
      <c r="A35" s="14"/>
      <c r="B35" s="20" t="s">
        <v>29</v>
      </c>
      <c r="C35" s="31">
        <f t="shared" ref="C35:J35" si="12">SUMPRODUCT($G$8,$D$8)/C32</f>
        <v>5.2045569068013338</v>
      </c>
      <c r="D35" s="31">
        <f t="shared" si="12"/>
        <v>10.409113813602668</v>
      </c>
      <c r="E35" s="31">
        <f t="shared" si="12"/>
        <v>15.613670720404</v>
      </c>
      <c r="F35" s="31">
        <f t="shared" si="12"/>
        <v>20.818227627205335</v>
      </c>
      <c r="G35" s="31">
        <f t="shared" si="12"/>
        <v>26.022784534006668</v>
      </c>
      <c r="H35" s="31">
        <f t="shared" si="12"/>
        <v>31.227341440808001</v>
      </c>
      <c r="I35" s="31">
        <f t="shared" si="12"/>
        <v>36.431898347609334</v>
      </c>
      <c r="J35" s="31">
        <f t="shared" si="12"/>
        <v>41.63645525441067</v>
      </c>
      <c r="K35" s="15"/>
    </row>
    <row r="36" spans="1:16" x14ac:dyDescent="0.25">
      <c r="A36" s="14"/>
      <c r="B36" s="20" t="s">
        <v>30</v>
      </c>
      <c r="C36" s="34">
        <f t="shared" ref="C36:J36" si="13">SUMPRODUCT($G$8,$F$8)</f>
        <v>230560.75650515198</v>
      </c>
      <c r="D36" s="34">
        <f t="shared" si="13"/>
        <v>230560.75650515198</v>
      </c>
      <c r="E36" s="34">
        <f t="shared" si="13"/>
        <v>230560.75650515198</v>
      </c>
      <c r="F36" s="34">
        <f t="shared" si="13"/>
        <v>230560.75650515198</v>
      </c>
      <c r="G36" s="34">
        <f t="shared" si="13"/>
        <v>230560.75650515198</v>
      </c>
      <c r="H36" s="34">
        <f t="shared" si="13"/>
        <v>230560.75650515198</v>
      </c>
      <c r="I36" s="34">
        <f t="shared" si="13"/>
        <v>230560.75650515198</v>
      </c>
      <c r="J36" s="34">
        <f t="shared" si="13"/>
        <v>230560.75650515198</v>
      </c>
      <c r="K36" s="19"/>
    </row>
    <row r="37" spans="1:16" x14ac:dyDescent="0.25">
      <c r="A37" s="14"/>
      <c r="B37" s="20" t="s">
        <v>31</v>
      </c>
      <c r="C37" s="35">
        <f>1.12*C34*C32</f>
        <v>17374.97301922816</v>
      </c>
      <c r="D37" s="35">
        <f t="shared" ref="D37:G37" si="14">1.12*D34*D32</f>
        <v>17374.97301922816</v>
      </c>
      <c r="E37" s="35">
        <f t="shared" si="14"/>
        <v>17374.97301922816</v>
      </c>
      <c r="F37" s="35">
        <f t="shared" si="14"/>
        <v>17374.97301922816</v>
      </c>
      <c r="G37" s="35">
        <f t="shared" si="14"/>
        <v>17374.97301922816</v>
      </c>
      <c r="H37" s="35">
        <f>1280*H32</f>
        <v>2560</v>
      </c>
      <c r="I37" s="35">
        <f t="shared" ref="I37:J37" si="15">1280*I32</f>
        <v>2194.2857142857142</v>
      </c>
      <c r="J37" s="35">
        <f t="shared" si="15"/>
        <v>1920</v>
      </c>
      <c r="K37" s="32"/>
    </row>
    <row r="38" spans="1:16" x14ac:dyDescent="0.25">
      <c r="A38" s="14"/>
      <c r="B38" s="20" t="s">
        <v>32</v>
      </c>
      <c r="C38" s="35">
        <f t="shared" ref="C38:J38" si="16">155*C32</f>
        <v>1860</v>
      </c>
      <c r="D38" s="35">
        <f t="shared" si="16"/>
        <v>930</v>
      </c>
      <c r="E38" s="35">
        <f t="shared" si="16"/>
        <v>620</v>
      </c>
      <c r="F38" s="35">
        <f t="shared" si="16"/>
        <v>465</v>
      </c>
      <c r="G38" s="35">
        <f t="shared" si="16"/>
        <v>372</v>
      </c>
      <c r="H38" s="35">
        <f t="shared" si="16"/>
        <v>310</v>
      </c>
      <c r="I38" s="35">
        <f t="shared" si="16"/>
        <v>265.71428571428572</v>
      </c>
      <c r="J38" s="35">
        <f t="shared" si="16"/>
        <v>232.5</v>
      </c>
      <c r="K38" s="32"/>
    </row>
    <row r="39" spans="1:16" x14ac:dyDescent="0.25">
      <c r="A39" s="14"/>
      <c r="B39" s="20" t="s">
        <v>33</v>
      </c>
      <c r="C39" s="35">
        <f>389.76*C32</f>
        <v>4677.12</v>
      </c>
      <c r="D39" s="35">
        <f t="shared" ref="D39:J39" si="17">389.76*D32</f>
        <v>2338.56</v>
      </c>
      <c r="E39" s="35">
        <f t="shared" si="17"/>
        <v>1559.04</v>
      </c>
      <c r="F39" s="35">
        <f t="shared" si="17"/>
        <v>1169.28</v>
      </c>
      <c r="G39" s="35">
        <f t="shared" si="17"/>
        <v>935.42399999999998</v>
      </c>
      <c r="H39" s="35">
        <f t="shared" si="17"/>
        <v>779.52</v>
      </c>
      <c r="I39" s="35">
        <f t="shared" si="17"/>
        <v>668.16</v>
      </c>
      <c r="J39" s="35">
        <f t="shared" si="17"/>
        <v>584.64</v>
      </c>
      <c r="K39" s="32"/>
    </row>
    <row r="40" spans="1:16" x14ac:dyDescent="0.25">
      <c r="A40" s="14"/>
      <c r="B40" s="20" t="s">
        <v>34</v>
      </c>
      <c r="C40" s="35">
        <f>(204/2.8)*C32</f>
        <v>874.28571428571433</v>
      </c>
      <c r="D40" s="35">
        <f t="shared" ref="D40:J40" si="18">(204/2.8)*D32</f>
        <v>437.14285714285717</v>
      </c>
      <c r="E40" s="35">
        <f t="shared" si="18"/>
        <v>291.42857142857144</v>
      </c>
      <c r="F40" s="35">
        <f t="shared" si="18"/>
        <v>218.57142857142858</v>
      </c>
      <c r="G40" s="35">
        <f t="shared" si="18"/>
        <v>174.85714285714286</v>
      </c>
      <c r="H40" s="35">
        <f t="shared" si="18"/>
        <v>145.71428571428572</v>
      </c>
      <c r="I40" s="35">
        <f t="shared" si="18"/>
        <v>124.89795918367346</v>
      </c>
      <c r="J40" s="35">
        <f t="shared" si="18"/>
        <v>109.28571428571429</v>
      </c>
      <c r="K40" s="32"/>
    </row>
    <row r="41" spans="1:16" x14ac:dyDescent="0.25">
      <c r="A41" s="14"/>
      <c r="B41" s="20" t="s">
        <v>35</v>
      </c>
      <c r="C41" s="40">
        <f>0.0002*1.1*(C36+C37)</f>
        <v>54.545860495363641</v>
      </c>
      <c r="D41" s="40">
        <f t="shared" ref="D41:J41" si="19">0.0002*1.1*(D36+D37)</f>
        <v>54.545860495363641</v>
      </c>
      <c r="E41" s="40">
        <f t="shared" si="19"/>
        <v>54.545860495363641</v>
      </c>
      <c r="F41" s="40">
        <f t="shared" si="19"/>
        <v>54.545860495363641</v>
      </c>
      <c r="G41" s="40">
        <f t="shared" si="19"/>
        <v>54.545860495363641</v>
      </c>
      <c r="H41" s="40">
        <f t="shared" si="19"/>
        <v>51.286566431133444</v>
      </c>
      <c r="I41" s="40">
        <f t="shared" si="19"/>
        <v>51.206109288276302</v>
      </c>
      <c r="J41" s="40">
        <f t="shared" si="19"/>
        <v>51.145766431133445</v>
      </c>
      <c r="K41" s="32"/>
      <c r="M41" s="51"/>
      <c r="N41" s="51"/>
      <c r="O41" s="51"/>
    </row>
    <row r="42" spans="1:16" s="51" customFormat="1" x14ac:dyDescent="0.25">
      <c r="A42" s="52"/>
      <c r="B42" s="50" t="s">
        <v>36</v>
      </c>
      <c r="C42" s="53">
        <f>SUM(C36:C41)</f>
        <v>255401.68109916121</v>
      </c>
      <c r="D42" s="53">
        <f t="shared" ref="D42:J42" si="20">SUM(D36:D41)</f>
        <v>251695.97824201838</v>
      </c>
      <c r="E42" s="53">
        <f t="shared" si="20"/>
        <v>250460.7439563041</v>
      </c>
      <c r="F42" s="53">
        <f t="shared" si="20"/>
        <v>249843.12681344693</v>
      </c>
      <c r="G42" s="53">
        <f t="shared" si="20"/>
        <v>249472.55652773264</v>
      </c>
      <c r="H42" s="53">
        <f t="shared" si="20"/>
        <v>234407.2773572974</v>
      </c>
      <c r="I42" s="53">
        <f t="shared" si="20"/>
        <v>233865.02057362391</v>
      </c>
      <c r="J42" s="53">
        <f t="shared" si="20"/>
        <v>233458.32798586885</v>
      </c>
      <c r="K42" s="54"/>
    </row>
    <row r="43" spans="1:16" s="51" customFormat="1" x14ac:dyDescent="0.25">
      <c r="A43" s="52"/>
      <c r="B43" s="50" t="s">
        <v>37</v>
      </c>
      <c r="C43" s="44">
        <f t="shared" ref="C43:J43" si="21">13.2*12*C35/2</f>
        <v>412.20090701866559</v>
      </c>
      <c r="D43" s="44">
        <f t="shared" si="21"/>
        <v>824.40181403733118</v>
      </c>
      <c r="E43" s="44">
        <f t="shared" si="21"/>
        <v>1236.6027210559967</v>
      </c>
      <c r="F43" s="44">
        <f t="shared" si="21"/>
        <v>1648.8036280746624</v>
      </c>
      <c r="G43" s="44">
        <f t="shared" si="21"/>
        <v>2061.0045350933278</v>
      </c>
      <c r="H43" s="44">
        <f t="shared" si="21"/>
        <v>2473.2054421119933</v>
      </c>
      <c r="I43" s="44">
        <f t="shared" si="21"/>
        <v>2885.4063491306588</v>
      </c>
      <c r="J43" s="44">
        <f t="shared" si="21"/>
        <v>3297.6072561493247</v>
      </c>
      <c r="K43" s="54"/>
      <c r="M43"/>
      <c r="N43"/>
      <c r="O43"/>
    </row>
    <row r="44" spans="1:16" x14ac:dyDescent="0.25">
      <c r="A44" s="14"/>
      <c r="B44" s="50" t="s">
        <v>38</v>
      </c>
      <c r="C44" s="55">
        <f>SUM(C42:C43)</f>
        <v>255813.88200617989</v>
      </c>
      <c r="D44" s="55">
        <f t="shared" ref="D44:J44" si="22">SUM(D42:D43)</f>
        <v>252520.3800560557</v>
      </c>
      <c r="E44" s="55">
        <f t="shared" si="22"/>
        <v>251697.3466773601</v>
      </c>
      <c r="F44" s="55">
        <f t="shared" si="22"/>
        <v>251491.9304415216</v>
      </c>
      <c r="G44" s="55">
        <f t="shared" si="22"/>
        <v>251533.56106282596</v>
      </c>
      <c r="H44" s="55">
        <f t="shared" si="22"/>
        <v>236880.48279940939</v>
      </c>
      <c r="I44" s="55">
        <f t="shared" si="22"/>
        <v>236750.42692275456</v>
      </c>
      <c r="J44" s="55">
        <f t="shared" si="22"/>
        <v>236755.93524201817</v>
      </c>
      <c r="K44" s="28">
        <f>+C44-I44</f>
        <v>19063.455083425331</v>
      </c>
    </row>
    <row r="45" spans="1:16" x14ac:dyDescent="0.25">
      <c r="A45" s="14"/>
    </row>
    <row r="46" spans="1:16" x14ac:dyDescent="0.25">
      <c r="A46" s="14"/>
    </row>
    <row r="47" spans="1:16" x14ac:dyDescent="0.25">
      <c r="A47" s="14"/>
      <c r="B47" s="56" t="s">
        <v>40</v>
      </c>
      <c r="N47" s="48"/>
    </row>
    <row r="48" spans="1:16" x14ac:dyDescent="0.25">
      <c r="A48" s="14"/>
      <c r="B48" s="20" t="s">
        <v>25</v>
      </c>
      <c r="C48" s="16">
        <v>1</v>
      </c>
      <c r="D48" s="16">
        <v>2</v>
      </c>
      <c r="E48" s="16">
        <v>3</v>
      </c>
      <c r="F48" s="16">
        <v>4</v>
      </c>
      <c r="G48" s="16">
        <v>5</v>
      </c>
      <c r="H48" s="16">
        <v>6</v>
      </c>
      <c r="I48" s="16">
        <v>7</v>
      </c>
      <c r="J48" s="16">
        <v>8</v>
      </c>
      <c r="K48" s="16">
        <v>9</v>
      </c>
      <c r="L48" s="16">
        <v>10</v>
      </c>
      <c r="M48" s="16">
        <v>11</v>
      </c>
      <c r="N48" s="57"/>
    </row>
    <row r="49" spans="1:15" x14ac:dyDescent="0.25">
      <c r="A49" s="14"/>
      <c r="B49" s="20" t="s">
        <v>26</v>
      </c>
      <c r="C49" s="16">
        <v>12</v>
      </c>
      <c r="D49" s="16">
        <v>6</v>
      </c>
      <c r="E49" s="16">
        <v>4</v>
      </c>
      <c r="F49" s="16">
        <v>3</v>
      </c>
      <c r="G49" s="16">
        <v>2.4</v>
      </c>
      <c r="H49" s="16">
        <v>2</v>
      </c>
      <c r="I49" s="49">
        <f>12/I48</f>
        <v>1.7142857142857142</v>
      </c>
      <c r="J49" s="16">
        <f>12/J48</f>
        <v>1.5</v>
      </c>
      <c r="K49" s="22">
        <f t="shared" ref="K49:L49" si="23">12/K48</f>
        <v>1.3333333333333333</v>
      </c>
      <c r="L49" s="22">
        <f t="shared" si="23"/>
        <v>1.2</v>
      </c>
      <c r="M49" s="22">
        <f>12/M48</f>
        <v>1.0909090909090908</v>
      </c>
      <c r="N49" s="13"/>
    </row>
    <row r="50" spans="1:15" x14ac:dyDescent="0.25">
      <c r="A50" s="14"/>
      <c r="B50" s="50" t="s">
        <v>27</v>
      </c>
      <c r="C50" s="30">
        <f t="shared" ref="C50:M50" si="24">SUM($G$9:$G$10)/C49</f>
        <v>136.25</v>
      </c>
      <c r="D50" s="30">
        <f t="shared" si="24"/>
        <v>272.5</v>
      </c>
      <c r="E50" s="30">
        <f t="shared" si="24"/>
        <v>408.75</v>
      </c>
      <c r="F50" s="30">
        <f t="shared" si="24"/>
        <v>545</v>
      </c>
      <c r="G50" s="30">
        <f t="shared" si="24"/>
        <v>681.25</v>
      </c>
      <c r="H50" s="30">
        <f t="shared" si="24"/>
        <v>817.5</v>
      </c>
      <c r="I50" s="30">
        <f t="shared" si="24"/>
        <v>953.75</v>
      </c>
      <c r="J50" s="30">
        <f t="shared" si="24"/>
        <v>1090</v>
      </c>
      <c r="K50" s="30">
        <f t="shared" si="24"/>
        <v>1226.25</v>
      </c>
      <c r="L50" s="30">
        <f t="shared" si="24"/>
        <v>1362.5</v>
      </c>
      <c r="M50" s="30">
        <f t="shared" si="24"/>
        <v>1498.75</v>
      </c>
      <c r="N50" s="15"/>
    </row>
    <row r="51" spans="1:15" x14ac:dyDescent="0.25">
      <c r="A51" s="14"/>
      <c r="B51" s="20" t="s">
        <v>28</v>
      </c>
      <c r="C51" s="31">
        <f t="shared" ref="C51:M51" si="25">SUMPRODUCT($G$9:$G$10,$E$9:$E$10)/C49</f>
        <v>500.5</v>
      </c>
      <c r="D51" s="31">
        <f t="shared" si="25"/>
        <v>1001</v>
      </c>
      <c r="E51" s="31">
        <f t="shared" si="25"/>
        <v>1501.5</v>
      </c>
      <c r="F51" s="31">
        <f t="shared" si="25"/>
        <v>2002</v>
      </c>
      <c r="G51" s="31">
        <f t="shared" si="25"/>
        <v>2502.5</v>
      </c>
      <c r="H51" s="31">
        <f t="shared" si="25"/>
        <v>3003</v>
      </c>
      <c r="I51" s="31">
        <f t="shared" si="25"/>
        <v>3503.5</v>
      </c>
      <c r="J51" s="31">
        <f t="shared" si="25"/>
        <v>4004</v>
      </c>
      <c r="K51" s="31">
        <f t="shared" si="25"/>
        <v>4504.5</v>
      </c>
      <c r="L51" s="31">
        <f t="shared" si="25"/>
        <v>5005</v>
      </c>
      <c r="M51" s="31">
        <f t="shared" si="25"/>
        <v>5505.5</v>
      </c>
      <c r="N51" s="15"/>
    </row>
    <row r="52" spans="1:15" x14ac:dyDescent="0.25">
      <c r="A52" s="14"/>
      <c r="B52" s="20" t="s">
        <v>29</v>
      </c>
      <c r="C52" s="31">
        <f t="shared" ref="C52:M52" si="26">SUMPRODUCT($G$9:$G$10,$D$9:$D$10)/C49</f>
        <v>3.395922403381642</v>
      </c>
      <c r="D52" s="31">
        <f t="shared" si="26"/>
        <v>6.7918448067632839</v>
      </c>
      <c r="E52" s="31">
        <f t="shared" si="26"/>
        <v>10.187767210144926</v>
      </c>
      <c r="F52" s="31">
        <f t="shared" si="26"/>
        <v>13.583689613526568</v>
      </c>
      <c r="G52" s="31">
        <f t="shared" si="26"/>
        <v>16.979612016908213</v>
      </c>
      <c r="H52" s="31">
        <f t="shared" si="26"/>
        <v>20.375534420289853</v>
      </c>
      <c r="I52" s="31">
        <f t="shared" si="26"/>
        <v>23.771456823671496</v>
      </c>
      <c r="J52" s="31">
        <f t="shared" si="26"/>
        <v>27.167379227053136</v>
      </c>
      <c r="K52" s="31">
        <f t="shared" si="26"/>
        <v>30.563301630434779</v>
      </c>
      <c r="L52" s="31">
        <f t="shared" si="26"/>
        <v>33.959224033816426</v>
      </c>
      <c r="M52" s="31">
        <f t="shared" si="26"/>
        <v>37.355146437198066</v>
      </c>
      <c r="N52" s="19"/>
    </row>
    <row r="53" spans="1:15" x14ac:dyDescent="0.25">
      <c r="A53" s="14"/>
      <c r="B53" s="20" t="s">
        <v>30</v>
      </c>
      <c r="C53" s="34">
        <f t="shared" ref="C53:M53" si="27">SUMPRODUCT($G$9:$G$10,$F$9:$F$10)</f>
        <v>31539.9</v>
      </c>
      <c r="D53" s="34">
        <f t="shared" si="27"/>
        <v>31539.9</v>
      </c>
      <c r="E53" s="34">
        <f t="shared" si="27"/>
        <v>31539.9</v>
      </c>
      <c r="F53" s="34">
        <f t="shared" si="27"/>
        <v>31539.9</v>
      </c>
      <c r="G53" s="34">
        <f t="shared" si="27"/>
        <v>31539.9</v>
      </c>
      <c r="H53" s="34">
        <f t="shared" si="27"/>
        <v>31539.9</v>
      </c>
      <c r="I53" s="34">
        <f t="shared" si="27"/>
        <v>31539.9</v>
      </c>
      <c r="J53" s="34">
        <f t="shared" si="27"/>
        <v>31539.9</v>
      </c>
      <c r="K53" s="34">
        <f t="shared" si="27"/>
        <v>31539.9</v>
      </c>
      <c r="L53" s="34">
        <f t="shared" si="27"/>
        <v>31539.9</v>
      </c>
      <c r="M53" s="34">
        <f t="shared" si="27"/>
        <v>31539.9</v>
      </c>
      <c r="N53" s="21"/>
    </row>
    <row r="54" spans="1:15" x14ac:dyDescent="0.25">
      <c r="A54" s="14"/>
      <c r="B54" s="20" t="s">
        <v>31</v>
      </c>
      <c r="C54" s="35">
        <f>1.35*C51*C49</f>
        <v>8108.1</v>
      </c>
      <c r="D54" s="35">
        <f t="shared" ref="D54:I54" si="28">1.35*D51*D49</f>
        <v>8108.1</v>
      </c>
      <c r="E54" s="35">
        <f t="shared" si="28"/>
        <v>8108.1</v>
      </c>
      <c r="F54" s="35">
        <f t="shared" si="28"/>
        <v>8108.1</v>
      </c>
      <c r="G54" s="35">
        <f t="shared" si="28"/>
        <v>8108.0999999999995</v>
      </c>
      <c r="H54" s="35">
        <f t="shared" si="28"/>
        <v>8108.1</v>
      </c>
      <c r="I54" s="35">
        <f t="shared" si="28"/>
        <v>8108.1</v>
      </c>
      <c r="J54" s="35">
        <f>1280*J49</f>
        <v>1920</v>
      </c>
      <c r="K54" s="35">
        <f t="shared" ref="K54:L54" si="29">1280*K49</f>
        <v>1706.6666666666665</v>
      </c>
      <c r="L54" s="35">
        <f t="shared" si="29"/>
        <v>1536</v>
      </c>
      <c r="M54" s="35">
        <f>1280*M49</f>
        <v>1396.3636363636363</v>
      </c>
      <c r="N54" s="21"/>
    </row>
    <row r="55" spans="1:15" x14ac:dyDescent="0.25">
      <c r="A55" s="14"/>
      <c r="B55" s="20" t="s">
        <v>32</v>
      </c>
      <c r="C55" s="35">
        <f t="shared" ref="C55:L55" si="30">155*C49</f>
        <v>1860</v>
      </c>
      <c r="D55" s="35">
        <f t="shared" si="30"/>
        <v>930</v>
      </c>
      <c r="E55" s="35">
        <f t="shared" si="30"/>
        <v>620</v>
      </c>
      <c r="F55" s="35">
        <f t="shared" si="30"/>
        <v>465</v>
      </c>
      <c r="G55" s="35">
        <f t="shared" si="30"/>
        <v>372</v>
      </c>
      <c r="H55" s="35">
        <f t="shared" si="30"/>
        <v>310</v>
      </c>
      <c r="I55" s="35">
        <f t="shared" si="30"/>
        <v>265.71428571428572</v>
      </c>
      <c r="J55" s="35">
        <f t="shared" si="30"/>
        <v>232.5</v>
      </c>
      <c r="K55" s="35">
        <f t="shared" si="30"/>
        <v>206.66666666666666</v>
      </c>
      <c r="L55" s="35">
        <f t="shared" si="30"/>
        <v>186</v>
      </c>
      <c r="M55" s="35">
        <f>155*M49</f>
        <v>169.09090909090907</v>
      </c>
      <c r="N55" s="21"/>
    </row>
    <row r="56" spans="1:15" x14ac:dyDescent="0.25">
      <c r="A56" s="14"/>
      <c r="B56" s="20" t="s">
        <v>33</v>
      </c>
      <c r="C56" s="35">
        <f>389.76*C49</f>
        <v>4677.12</v>
      </c>
      <c r="D56" s="35">
        <f t="shared" ref="D56:L56" si="31">389.76*D49</f>
        <v>2338.56</v>
      </c>
      <c r="E56" s="35">
        <f t="shared" si="31"/>
        <v>1559.04</v>
      </c>
      <c r="F56" s="35">
        <f t="shared" si="31"/>
        <v>1169.28</v>
      </c>
      <c r="G56" s="35">
        <f t="shared" si="31"/>
        <v>935.42399999999998</v>
      </c>
      <c r="H56" s="35">
        <f t="shared" si="31"/>
        <v>779.52</v>
      </c>
      <c r="I56" s="35">
        <f t="shared" si="31"/>
        <v>668.16</v>
      </c>
      <c r="J56" s="35">
        <f t="shared" si="31"/>
        <v>584.64</v>
      </c>
      <c r="K56" s="35">
        <f t="shared" si="31"/>
        <v>519.67999999999995</v>
      </c>
      <c r="L56" s="35">
        <f t="shared" si="31"/>
        <v>467.71199999999999</v>
      </c>
      <c r="M56" s="35">
        <f>389.76*M49</f>
        <v>425.19272727272721</v>
      </c>
      <c r="N56" s="21"/>
    </row>
    <row r="57" spans="1:15" x14ac:dyDescent="0.25">
      <c r="A57" s="14"/>
      <c r="B57" s="20" t="s">
        <v>34</v>
      </c>
      <c r="C57" s="35">
        <f>(204/2.8)*C49</f>
        <v>874.28571428571433</v>
      </c>
      <c r="D57" s="35">
        <f t="shared" ref="D57:L57" si="32">(204/2.8)*D49</f>
        <v>437.14285714285717</v>
      </c>
      <c r="E57" s="35">
        <f t="shared" si="32"/>
        <v>291.42857142857144</v>
      </c>
      <c r="F57" s="35">
        <f t="shared" si="32"/>
        <v>218.57142857142858</v>
      </c>
      <c r="G57" s="35">
        <f t="shared" si="32"/>
        <v>174.85714285714286</v>
      </c>
      <c r="H57" s="35">
        <f t="shared" si="32"/>
        <v>145.71428571428572</v>
      </c>
      <c r="I57" s="35">
        <f t="shared" si="32"/>
        <v>124.89795918367346</v>
      </c>
      <c r="J57" s="35">
        <f t="shared" si="32"/>
        <v>109.28571428571429</v>
      </c>
      <c r="K57" s="35">
        <f t="shared" si="32"/>
        <v>97.142857142857139</v>
      </c>
      <c r="L57" s="35">
        <f t="shared" si="32"/>
        <v>87.428571428571431</v>
      </c>
      <c r="M57" s="35">
        <f>(204/2.8)*M49</f>
        <v>79.480519480519476</v>
      </c>
      <c r="N57" s="24"/>
    </row>
    <row r="58" spans="1:15" x14ac:dyDescent="0.25">
      <c r="A58" s="14"/>
      <c r="B58" s="20" t="s">
        <v>35</v>
      </c>
      <c r="C58" s="40">
        <f>0.0002*1.1*(C53+C54)</f>
        <v>8.7225600000000014</v>
      </c>
      <c r="D58" s="40">
        <f t="shared" ref="D58:L58" si="33">0.0002*1.1*(D53+D54)</f>
        <v>8.7225600000000014</v>
      </c>
      <c r="E58" s="40">
        <f t="shared" si="33"/>
        <v>8.7225600000000014</v>
      </c>
      <c r="F58" s="40">
        <f t="shared" si="33"/>
        <v>8.7225600000000014</v>
      </c>
      <c r="G58" s="40">
        <f t="shared" si="33"/>
        <v>8.7225600000000014</v>
      </c>
      <c r="H58" s="40">
        <f t="shared" si="33"/>
        <v>8.7225600000000014</v>
      </c>
      <c r="I58" s="40">
        <f t="shared" si="33"/>
        <v>8.7225600000000014</v>
      </c>
      <c r="J58" s="40">
        <f t="shared" si="33"/>
        <v>7.3611780000000016</v>
      </c>
      <c r="K58" s="40">
        <f t="shared" si="33"/>
        <v>7.3142446666666672</v>
      </c>
      <c r="L58" s="40">
        <f t="shared" si="33"/>
        <v>7.2766980000000014</v>
      </c>
      <c r="M58" s="40">
        <f>0.0002*1.1*(M53+M54)</f>
        <v>7.2459780000000018</v>
      </c>
      <c r="N58" s="58"/>
    </row>
    <row r="59" spans="1:15" x14ac:dyDescent="0.25">
      <c r="A59" s="14"/>
      <c r="B59" s="50" t="s">
        <v>36</v>
      </c>
      <c r="C59" s="53">
        <f>SUM(C53:C58)</f>
        <v>47068.128274285722</v>
      </c>
      <c r="D59" s="53">
        <f t="shared" ref="D59:M59" si="34">SUM(D53:D58)</f>
        <v>43362.425417142855</v>
      </c>
      <c r="E59" s="53">
        <f t="shared" si="34"/>
        <v>42127.191131428575</v>
      </c>
      <c r="F59" s="53">
        <f t="shared" si="34"/>
        <v>41509.573988571428</v>
      </c>
      <c r="G59" s="53">
        <f t="shared" si="34"/>
        <v>41139.003702857146</v>
      </c>
      <c r="H59" s="53">
        <f t="shared" si="34"/>
        <v>40891.956845714281</v>
      </c>
      <c r="I59" s="53">
        <f t="shared" si="34"/>
        <v>40715.494804897964</v>
      </c>
      <c r="J59" s="53">
        <f t="shared" si="34"/>
        <v>34393.686892285717</v>
      </c>
      <c r="K59" s="53">
        <f t="shared" si="34"/>
        <v>34077.370435142853</v>
      </c>
      <c r="L59" s="53">
        <f t="shared" si="34"/>
        <v>33824.317269428575</v>
      </c>
      <c r="M59" s="53">
        <f t="shared" si="34"/>
        <v>33617.273770207801</v>
      </c>
      <c r="N59" s="28"/>
    </row>
    <row r="60" spans="1:15" x14ac:dyDescent="0.25">
      <c r="A60" s="14"/>
      <c r="B60" s="50" t="s">
        <v>37</v>
      </c>
      <c r="C60" s="44">
        <f t="shared" ref="C60:L60" si="35">13.2*12*C52/2</f>
        <v>268.95705434782599</v>
      </c>
      <c r="D60" s="44">
        <f t="shared" si="35"/>
        <v>537.91410869565198</v>
      </c>
      <c r="E60" s="44">
        <f>13.2*12*E52/2</f>
        <v>806.87116304347808</v>
      </c>
      <c r="F60" s="44">
        <f t="shared" si="35"/>
        <v>1075.828217391304</v>
      </c>
      <c r="G60" s="44">
        <f t="shared" si="35"/>
        <v>1344.7852717391302</v>
      </c>
      <c r="H60" s="44">
        <f t="shared" si="35"/>
        <v>1613.7423260869562</v>
      </c>
      <c r="I60" s="44">
        <f t="shared" si="35"/>
        <v>1882.6993804347821</v>
      </c>
      <c r="J60" s="44">
        <f t="shared" si="35"/>
        <v>2151.6564347826079</v>
      </c>
      <c r="K60" s="44">
        <f t="shared" si="35"/>
        <v>2420.6134891304341</v>
      </c>
      <c r="L60" s="44">
        <f t="shared" si="35"/>
        <v>2689.5705434782603</v>
      </c>
      <c r="M60" s="44">
        <f>13.2*12*M52/2</f>
        <v>2958.5275978260865</v>
      </c>
      <c r="N60" s="59"/>
      <c r="O60" s="60">
        <f>+C61-J61</f>
        <v>10791.742001565224</v>
      </c>
    </row>
    <row r="61" spans="1:15" x14ac:dyDescent="0.25">
      <c r="A61" s="14"/>
      <c r="B61" s="50" t="s">
        <v>38</v>
      </c>
      <c r="C61" s="55">
        <f>SUM(C59:C60)</f>
        <v>47337.085328633548</v>
      </c>
      <c r="D61" s="55">
        <f t="shared" ref="D61:M61" si="36">SUM(D59:D60)</f>
        <v>43900.339525838506</v>
      </c>
      <c r="E61" s="55">
        <f t="shared" si="36"/>
        <v>42934.062294472053</v>
      </c>
      <c r="F61" s="55">
        <f t="shared" si="36"/>
        <v>42585.402205962731</v>
      </c>
      <c r="G61" s="55">
        <f t="shared" si="36"/>
        <v>42483.788974596275</v>
      </c>
      <c r="H61" s="55">
        <f t="shared" si="36"/>
        <v>42505.699171801236</v>
      </c>
      <c r="I61" s="55">
        <f t="shared" si="36"/>
        <v>42598.194185332744</v>
      </c>
      <c r="J61" s="55">
        <f t="shared" si="36"/>
        <v>36545.343327068324</v>
      </c>
      <c r="K61" s="55">
        <f t="shared" si="36"/>
        <v>36497.983924273285</v>
      </c>
      <c r="L61" s="55">
        <f t="shared" si="36"/>
        <v>36513.887812906833</v>
      </c>
      <c r="M61" s="55">
        <f t="shared" si="36"/>
        <v>36575.801368033885</v>
      </c>
    </row>
    <row r="62" spans="1:15" x14ac:dyDescent="0.25">
      <c r="A62" s="14"/>
    </row>
    <row r="63" spans="1:15" x14ac:dyDescent="0.25">
      <c r="A63" s="14"/>
    </row>
    <row r="64" spans="1:15" x14ac:dyDescent="0.25">
      <c r="A64" s="14"/>
      <c r="B64" s="56" t="s">
        <v>41</v>
      </c>
      <c r="N64" s="48"/>
    </row>
    <row r="65" spans="1:15" x14ac:dyDescent="0.25">
      <c r="A65" s="14"/>
      <c r="B65" s="20" t="s">
        <v>25</v>
      </c>
      <c r="C65" s="16">
        <v>1</v>
      </c>
      <c r="D65" s="16">
        <v>2</v>
      </c>
      <c r="E65" s="16">
        <v>3</v>
      </c>
      <c r="F65" s="16">
        <v>4</v>
      </c>
      <c r="G65" s="16">
        <v>5</v>
      </c>
      <c r="H65" s="16">
        <v>6</v>
      </c>
      <c r="I65" s="16">
        <v>7</v>
      </c>
      <c r="J65" s="16">
        <v>8</v>
      </c>
      <c r="K65" s="16">
        <v>9</v>
      </c>
      <c r="L65" s="16">
        <v>10</v>
      </c>
      <c r="M65" s="16">
        <v>11</v>
      </c>
      <c r="N65" s="57"/>
    </row>
    <row r="66" spans="1:15" x14ac:dyDescent="0.25">
      <c r="A66" s="14"/>
      <c r="B66" s="20" t="s">
        <v>26</v>
      </c>
      <c r="C66" s="16">
        <v>12</v>
      </c>
      <c r="D66" s="16">
        <v>6</v>
      </c>
      <c r="E66" s="16">
        <v>4</v>
      </c>
      <c r="F66" s="16">
        <v>3</v>
      </c>
      <c r="G66" s="16">
        <v>2.4</v>
      </c>
      <c r="H66" s="16">
        <v>2</v>
      </c>
      <c r="I66" s="61">
        <f>12/I65</f>
        <v>1.7142857142857142</v>
      </c>
      <c r="J66" s="48">
        <f>12/J65</f>
        <v>1.5</v>
      </c>
      <c r="K66" s="57">
        <f t="shared" ref="K66:M66" si="37">12/K65</f>
        <v>1.3333333333333333</v>
      </c>
      <c r="L66" s="57">
        <f t="shared" si="37"/>
        <v>1.2</v>
      </c>
      <c r="M66" s="57">
        <f t="shared" si="37"/>
        <v>1.0909090909090908</v>
      </c>
      <c r="N66" s="13"/>
    </row>
    <row r="67" spans="1:15" x14ac:dyDescent="0.25">
      <c r="A67" s="14"/>
      <c r="B67" s="50" t="s">
        <v>27</v>
      </c>
      <c r="C67" s="30">
        <f t="shared" ref="C67:M67" si="38">SUM($G$11:$G$12)/C66</f>
        <v>616.66666666666663</v>
      </c>
      <c r="D67" s="30">
        <f t="shared" si="38"/>
        <v>1233.3333333333333</v>
      </c>
      <c r="E67" s="30">
        <f t="shared" si="38"/>
        <v>1850</v>
      </c>
      <c r="F67" s="30">
        <f t="shared" si="38"/>
        <v>2466.6666666666665</v>
      </c>
      <c r="G67" s="30">
        <f t="shared" si="38"/>
        <v>3083.3333333333335</v>
      </c>
      <c r="H67" s="30">
        <f t="shared" si="38"/>
        <v>3700</v>
      </c>
      <c r="I67" s="30">
        <f t="shared" si="38"/>
        <v>4316.666666666667</v>
      </c>
      <c r="J67" s="30">
        <f t="shared" si="38"/>
        <v>4933.333333333333</v>
      </c>
      <c r="K67" s="30">
        <f t="shared" si="38"/>
        <v>5550</v>
      </c>
      <c r="L67" s="30">
        <f t="shared" si="38"/>
        <v>6166.666666666667</v>
      </c>
      <c r="M67" s="30">
        <f t="shared" si="38"/>
        <v>6783.3333333333339</v>
      </c>
      <c r="N67" s="15"/>
    </row>
    <row r="68" spans="1:15" x14ac:dyDescent="0.25">
      <c r="A68" s="14"/>
      <c r="B68" s="20" t="s">
        <v>28</v>
      </c>
      <c r="C68" s="31">
        <f t="shared" ref="C68:M68" si="39">SUMPRODUCT($G$11:$G$12,$E$11:$E$12)/C66</f>
        <v>182.33333333333334</v>
      </c>
      <c r="D68" s="31">
        <f t="shared" si="39"/>
        <v>364.66666666666669</v>
      </c>
      <c r="E68" s="31">
        <f t="shared" si="39"/>
        <v>547</v>
      </c>
      <c r="F68" s="31">
        <f t="shared" si="39"/>
        <v>729.33333333333337</v>
      </c>
      <c r="G68" s="31">
        <f t="shared" si="39"/>
        <v>911.66666666666674</v>
      </c>
      <c r="H68" s="31">
        <f t="shared" si="39"/>
        <v>1094</v>
      </c>
      <c r="I68" s="31">
        <f t="shared" si="39"/>
        <v>1276.3333333333335</v>
      </c>
      <c r="J68" s="31">
        <f t="shared" si="39"/>
        <v>1458.6666666666667</v>
      </c>
      <c r="K68" s="31">
        <f t="shared" si="39"/>
        <v>1641</v>
      </c>
      <c r="L68" s="31">
        <f t="shared" si="39"/>
        <v>1823.3333333333335</v>
      </c>
      <c r="M68" s="31">
        <f t="shared" si="39"/>
        <v>2005.6666666666667</v>
      </c>
      <c r="N68" s="15"/>
    </row>
    <row r="69" spans="1:15" x14ac:dyDescent="0.25">
      <c r="A69" s="14"/>
      <c r="B69" s="20" t="s">
        <v>29</v>
      </c>
      <c r="C69" s="31">
        <f t="shared" ref="C69:M69" si="40">SUMPRODUCT($G$11:$G$12,$D$11:$D$12)/C66</f>
        <v>2.6141964285714288</v>
      </c>
      <c r="D69" s="31">
        <f t="shared" si="40"/>
        <v>5.2283928571428575</v>
      </c>
      <c r="E69" s="31">
        <f t="shared" si="40"/>
        <v>7.8425892857142863</v>
      </c>
      <c r="F69" s="31">
        <f t="shared" si="40"/>
        <v>10.456785714285715</v>
      </c>
      <c r="G69" s="31">
        <f t="shared" si="40"/>
        <v>13.070982142857144</v>
      </c>
      <c r="H69" s="31">
        <f t="shared" si="40"/>
        <v>15.685178571428573</v>
      </c>
      <c r="I69" s="31">
        <f t="shared" si="40"/>
        <v>18.299375000000001</v>
      </c>
      <c r="J69" s="31">
        <f t="shared" si="40"/>
        <v>20.91357142857143</v>
      </c>
      <c r="K69" s="31">
        <f t="shared" si="40"/>
        <v>23.527767857142859</v>
      </c>
      <c r="L69" s="31">
        <f t="shared" si="40"/>
        <v>26.141964285714288</v>
      </c>
      <c r="M69" s="31">
        <f t="shared" si="40"/>
        <v>28.75616071428572</v>
      </c>
      <c r="N69" s="19"/>
    </row>
    <row r="70" spans="1:15" x14ac:dyDescent="0.25">
      <c r="A70" s="14"/>
      <c r="B70" s="20" t="s">
        <v>30</v>
      </c>
      <c r="C70" s="34">
        <f t="shared" ref="C70:M70" si="41">SUMPRODUCT($G$11:$G$12,$F$11:$F$12)</f>
        <v>181655</v>
      </c>
      <c r="D70" s="34">
        <f t="shared" si="41"/>
        <v>181655</v>
      </c>
      <c r="E70" s="34">
        <f t="shared" si="41"/>
        <v>181655</v>
      </c>
      <c r="F70" s="34">
        <f t="shared" si="41"/>
        <v>181655</v>
      </c>
      <c r="G70" s="34">
        <f t="shared" si="41"/>
        <v>181655</v>
      </c>
      <c r="H70" s="34">
        <f t="shared" si="41"/>
        <v>181655</v>
      </c>
      <c r="I70" s="34">
        <f t="shared" si="41"/>
        <v>181655</v>
      </c>
      <c r="J70" s="34">
        <f t="shared" si="41"/>
        <v>181655</v>
      </c>
      <c r="K70" s="34">
        <f t="shared" si="41"/>
        <v>181655</v>
      </c>
      <c r="L70" s="34">
        <f t="shared" si="41"/>
        <v>181655</v>
      </c>
      <c r="M70" s="34">
        <f t="shared" si="41"/>
        <v>181655</v>
      </c>
      <c r="N70" s="21"/>
    </row>
    <row r="71" spans="1:15" x14ac:dyDescent="0.25">
      <c r="A71" s="14"/>
      <c r="B71" s="20" t="s">
        <v>31</v>
      </c>
      <c r="C71" s="35">
        <f>0.33*C68*C66</f>
        <v>722.04000000000008</v>
      </c>
      <c r="D71" s="35">
        <f t="shared" ref="D71:L71" si="42">0.33*D68*D66</f>
        <v>722.04000000000008</v>
      </c>
      <c r="E71" s="35">
        <f t="shared" si="42"/>
        <v>722.04000000000008</v>
      </c>
      <c r="F71" s="35">
        <f t="shared" si="42"/>
        <v>722.04000000000008</v>
      </c>
      <c r="G71" s="35">
        <f t="shared" si="42"/>
        <v>722.04000000000008</v>
      </c>
      <c r="H71" s="35">
        <f t="shared" si="42"/>
        <v>722.04000000000008</v>
      </c>
      <c r="I71" s="35">
        <f t="shared" si="42"/>
        <v>722.04000000000008</v>
      </c>
      <c r="J71" s="35">
        <f t="shared" si="42"/>
        <v>722.04000000000008</v>
      </c>
      <c r="K71" s="35">
        <f t="shared" si="42"/>
        <v>722.04</v>
      </c>
      <c r="L71" s="35">
        <f t="shared" si="42"/>
        <v>722.04000000000008</v>
      </c>
      <c r="M71" s="35">
        <f>1280*M66</f>
        <v>1396.3636363636363</v>
      </c>
      <c r="N71" s="21"/>
    </row>
    <row r="72" spans="1:15" x14ac:dyDescent="0.25">
      <c r="A72" s="14"/>
      <c r="B72" s="20" t="s">
        <v>32</v>
      </c>
      <c r="C72" s="35">
        <f t="shared" ref="C72:L72" si="43">155*C66</f>
        <v>1860</v>
      </c>
      <c r="D72" s="35">
        <f t="shared" si="43"/>
        <v>930</v>
      </c>
      <c r="E72" s="35">
        <f t="shared" si="43"/>
        <v>620</v>
      </c>
      <c r="F72" s="35">
        <f t="shared" si="43"/>
        <v>465</v>
      </c>
      <c r="G72" s="35">
        <f t="shared" si="43"/>
        <v>372</v>
      </c>
      <c r="H72" s="35">
        <f t="shared" si="43"/>
        <v>310</v>
      </c>
      <c r="I72" s="35">
        <f t="shared" si="43"/>
        <v>265.71428571428572</v>
      </c>
      <c r="J72" s="35">
        <f t="shared" si="43"/>
        <v>232.5</v>
      </c>
      <c r="K72" s="35">
        <f t="shared" si="43"/>
        <v>206.66666666666666</v>
      </c>
      <c r="L72" s="35">
        <f t="shared" si="43"/>
        <v>186</v>
      </c>
      <c r="M72" s="35">
        <f>155*M66</f>
        <v>169.09090909090907</v>
      </c>
      <c r="N72" s="21"/>
    </row>
    <row r="73" spans="1:15" x14ac:dyDescent="0.25">
      <c r="A73" s="14"/>
      <c r="B73" s="20" t="s">
        <v>33</v>
      </c>
      <c r="C73" s="35">
        <f>389.76*C66</f>
        <v>4677.12</v>
      </c>
      <c r="D73" s="35">
        <f t="shared" ref="D73:L73" si="44">389.76*D66</f>
        <v>2338.56</v>
      </c>
      <c r="E73" s="35">
        <f t="shared" si="44"/>
        <v>1559.04</v>
      </c>
      <c r="F73" s="35">
        <f t="shared" si="44"/>
        <v>1169.28</v>
      </c>
      <c r="G73" s="35">
        <f t="shared" si="44"/>
        <v>935.42399999999998</v>
      </c>
      <c r="H73" s="35">
        <f t="shared" si="44"/>
        <v>779.52</v>
      </c>
      <c r="I73" s="35">
        <f t="shared" si="44"/>
        <v>668.16</v>
      </c>
      <c r="J73" s="35">
        <f t="shared" si="44"/>
        <v>584.64</v>
      </c>
      <c r="K73" s="35">
        <f t="shared" si="44"/>
        <v>519.67999999999995</v>
      </c>
      <c r="L73" s="35">
        <f t="shared" si="44"/>
        <v>467.71199999999999</v>
      </c>
      <c r="M73" s="35">
        <f>389.76*M66</f>
        <v>425.19272727272721</v>
      </c>
      <c r="N73" s="21"/>
    </row>
    <row r="74" spans="1:15" x14ac:dyDescent="0.25">
      <c r="A74" s="14"/>
      <c r="B74" s="20" t="s">
        <v>34</v>
      </c>
      <c r="C74" s="35">
        <f>(204/2.8)*C66</f>
        <v>874.28571428571433</v>
      </c>
      <c r="D74" s="35">
        <f t="shared" ref="D74:L74" si="45">(204/2.8)*D66</f>
        <v>437.14285714285717</v>
      </c>
      <c r="E74" s="35">
        <f t="shared" si="45"/>
        <v>291.42857142857144</v>
      </c>
      <c r="F74" s="35">
        <f t="shared" si="45"/>
        <v>218.57142857142858</v>
      </c>
      <c r="G74" s="35">
        <f t="shared" si="45"/>
        <v>174.85714285714286</v>
      </c>
      <c r="H74" s="35">
        <f t="shared" si="45"/>
        <v>145.71428571428572</v>
      </c>
      <c r="I74" s="35">
        <f t="shared" si="45"/>
        <v>124.89795918367346</v>
      </c>
      <c r="J74" s="35">
        <f t="shared" si="45"/>
        <v>109.28571428571429</v>
      </c>
      <c r="K74" s="35">
        <f t="shared" si="45"/>
        <v>97.142857142857139</v>
      </c>
      <c r="L74" s="35">
        <f t="shared" si="45"/>
        <v>87.428571428571431</v>
      </c>
      <c r="M74" s="35">
        <f>(204/2.8)*M66</f>
        <v>79.480519480519476</v>
      </c>
      <c r="N74" s="24"/>
    </row>
    <row r="75" spans="1:15" x14ac:dyDescent="0.25">
      <c r="A75" s="14"/>
      <c r="B75" s="20" t="s">
        <v>35</v>
      </c>
      <c r="C75" s="40">
        <f>0.0002*1.1*(C70+C71)</f>
        <v>40.12294880000001</v>
      </c>
      <c r="D75" s="40">
        <f t="shared" ref="D75:L75" si="46">0.0002*1.1*(D70+D71)</f>
        <v>40.12294880000001</v>
      </c>
      <c r="E75" s="40">
        <f t="shared" si="46"/>
        <v>40.12294880000001</v>
      </c>
      <c r="F75" s="40">
        <f t="shared" si="46"/>
        <v>40.12294880000001</v>
      </c>
      <c r="G75" s="40">
        <f t="shared" si="46"/>
        <v>40.12294880000001</v>
      </c>
      <c r="H75" s="40">
        <f t="shared" si="46"/>
        <v>40.12294880000001</v>
      </c>
      <c r="I75" s="40">
        <f t="shared" si="46"/>
        <v>40.12294880000001</v>
      </c>
      <c r="J75" s="40">
        <f t="shared" si="46"/>
        <v>40.12294880000001</v>
      </c>
      <c r="K75" s="40">
        <f t="shared" si="46"/>
        <v>40.12294880000001</v>
      </c>
      <c r="L75" s="40">
        <f t="shared" si="46"/>
        <v>40.12294880000001</v>
      </c>
      <c r="M75" s="40">
        <f>0.0002*1.1*(M70+M71)</f>
        <v>40.271300000000011</v>
      </c>
      <c r="N75" s="58"/>
    </row>
    <row r="76" spans="1:15" x14ac:dyDescent="0.25">
      <c r="A76" s="14"/>
      <c r="B76" s="50" t="s">
        <v>36</v>
      </c>
      <c r="C76" s="53">
        <f>SUM(C70:C75)</f>
        <v>189828.56866308572</v>
      </c>
      <c r="D76" s="53">
        <f t="shared" ref="D76:L76" si="47">SUM(D70:D75)</f>
        <v>186122.86580594289</v>
      </c>
      <c r="E76" s="53">
        <f t="shared" si="47"/>
        <v>184887.63152022861</v>
      </c>
      <c r="F76" s="53">
        <f t="shared" si="47"/>
        <v>184270.01437737144</v>
      </c>
      <c r="G76" s="53">
        <f t="shared" si="47"/>
        <v>183899.44409165715</v>
      </c>
      <c r="H76" s="53">
        <f t="shared" si="47"/>
        <v>183652.3972345143</v>
      </c>
      <c r="I76" s="53">
        <f t="shared" si="47"/>
        <v>183475.93519369798</v>
      </c>
      <c r="J76" s="53">
        <f t="shared" si="47"/>
        <v>183343.58866308574</v>
      </c>
      <c r="K76" s="53">
        <f t="shared" si="47"/>
        <v>183240.65247260954</v>
      </c>
      <c r="L76" s="53">
        <f t="shared" si="47"/>
        <v>183158.3035202286</v>
      </c>
      <c r="M76" s="53">
        <f>SUM(M70:M75)</f>
        <v>183765.39909220778</v>
      </c>
      <c r="N76" s="28"/>
    </row>
    <row r="77" spans="1:15" x14ac:dyDescent="0.25">
      <c r="A77" s="14"/>
      <c r="B77" s="50" t="s">
        <v>37</v>
      </c>
      <c r="C77" s="44">
        <f t="shared" ref="C77:L77" si="48">13.2*12*C69/2</f>
        <v>207.04435714285714</v>
      </c>
      <c r="D77" s="44">
        <f t="shared" si="48"/>
        <v>414.08871428571427</v>
      </c>
      <c r="E77" s="44">
        <f t="shared" si="48"/>
        <v>621.13307142857138</v>
      </c>
      <c r="F77" s="44">
        <f t="shared" si="48"/>
        <v>828.17742857142855</v>
      </c>
      <c r="G77" s="44">
        <f t="shared" si="48"/>
        <v>1035.2217857142857</v>
      </c>
      <c r="H77" s="44">
        <f t="shared" si="48"/>
        <v>1242.2661428571428</v>
      </c>
      <c r="I77" s="44">
        <f t="shared" si="48"/>
        <v>1449.3104999999998</v>
      </c>
      <c r="J77" s="44">
        <f t="shared" si="48"/>
        <v>1656.3548571428571</v>
      </c>
      <c r="K77" s="44">
        <f t="shared" si="48"/>
        <v>1863.3992142857142</v>
      </c>
      <c r="L77" s="44">
        <f t="shared" si="48"/>
        <v>2070.4435714285714</v>
      </c>
      <c r="M77" s="44">
        <f>13.2*12*M69/2</f>
        <v>2277.4879285714287</v>
      </c>
      <c r="N77" s="59"/>
    </row>
    <row r="78" spans="1:15" x14ac:dyDescent="0.25">
      <c r="A78" s="14"/>
      <c r="B78" s="50" t="s">
        <v>38</v>
      </c>
      <c r="C78" s="55">
        <f>SUM(C76:C77)</f>
        <v>190035.61302022857</v>
      </c>
      <c r="D78" s="55">
        <f t="shared" ref="D78:L78" si="49">SUM(D76:D77)</f>
        <v>186536.95452022861</v>
      </c>
      <c r="E78" s="55">
        <f t="shared" si="49"/>
        <v>185508.76459165718</v>
      </c>
      <c r="F78" s="55">
        <f t="shared" si="49"/>
        <v>185098.19180594286</v>
      </c>
      <c r="G78" s="55">
        <f t="shared" si="49"/>
        <v>184934.66587737144</v>
      </c>
      <c r="H78" s="55">
        <f t="shared" si="49"/>
        <v>184894.66337737144</v>
      </c>
      <c r="I78" s="55">
        <f t="shared" si="49"/>
        <v>184925.24569369797</v>
      </c>
      <c r="J78" s="55">
        <f t="shared" si="49"/>
        <v>184999.94352022861</v>
      </c>
      <c r="K78" s="55">
        <f t="shared" si="49"/>
        <v>185104.05168689525</v>
      </c>
      <c r="L78" s="55">
        <f t="shared" si="49"/>
        <v>185228.74709165716</v>
      </c>
      <c r="M78" s="55">
        <f>SUM(M76:M77)</f>
        <v>186042.88702077922</v>
      </c>
      <c r="O78" s="60">
        <f>+C78-H78</f>
        <v>5140.9496428571292</v>
      </c>
    </row>
    <row r="79" spans="1:15" x14ac:dyDescent="0.25">
      <c r="A79" s="14"/>
    </row>
    <row r="80" spans="1:15" x14ac:dyDescent="0.25">
      <c r="A80" s="14"/>
    </row>
    <row r="81" spans="1:1" x14ac:dyDescent="0.25">
      <c r="A81" s="14"/>
    </row>
    <row r="82" spans="1:1" x14ac:dyDescent="0.25">
      <c r="A82" s="14"/>
    </row>
    <row r="83" spans="1:1" x14ac:dyDescent="0.25">
      <c r="A83" s="14"/>
    </row>
    <row r="84" spans="1:1" x14ac:dyDescent="0.25">
      <c r="A84" s="14"/>
    </row>
    <row r="85" spans="1:1" x14ac:dyDescent="0.25">
      <c r="A85" s="14"/>
    </row>
    <row r="86" spans="1:1" x14ac:dyDescent="0.25">
      <c r="A86" s="14"/>
    </row>
    <row r="87" spans="1:1" x14ac:dyDescent="0.25">
      <c r="A87" s="14"/>
    </row>
    <row r="88" spans="1:1" x14ac:dyDescent="0.25">
      <c r="A88" s="14"/>
    </row>
    <row r="89" spans="1:1" x14ac:dyDescent="0.25">
      <c r="A89" s="14"/>
    </row>
    <row r="90" spans="1:1" x14ac:dyDescent="0.25">
      <c r="A90" s="14"/>
    </row>
    <row r="91" spans="1:1" x14ac:dyDescent="0.25">
      <c r="A91" s="14"/>
    </row>
    <row r="92" spans="1:1" x14ac:dyDescent="0.25">
      <c r="A92" s="14"/>
    </row>
    <row r="93" spans="1:1" x14ac:dyDescent="0.25">
      <c r="A93" s="14"/>
    </row>
    <row r="94" spans="1:1" x14ac:dyDescent="0.25">
      <c r="A94" s="14"/>
    </row>
    <row r="95" spans="1:1" x14ac:dyDescent="0.25">
      <c r="A95" s="14"/>
    </row>
    <row r="96" spans="1:1" x14ac:dyDescent="0.25">
      <c r="A96" s="14"/>
    </row>
    <row r="97" spans="1:1" x14ac:dyDescent="0.25">
      <c r="A97" s="14"/>
    </row>
    <row r="98" spans="1:1" x14ac:dyDescent="0.25">
      <c r="A98" s="14"/>
    </row>
    <row r="99" spans="1:1" x14ac:dyDescent="0.25">
      <c r="A99" s="14"/>
    </row>
    <row r="100" spans="1:1" x14ac:dyDescent="0.25">
      <c r="A100" s="14"/>
    </row>
    <row r="101" spans="1:1" x14ac:dyDescent="0.25">
      <c r="A101" s="14"/>
    </row>
    <row r="102" spans="1:1" x14ac:dyDescent="0.25">
      <c r="A102" s="14"/>
    </row>
    <row r="103" spans="1:1" x14ac:dyDescent="0.25">
      <c r="A103" s="14"/>
    </row>
    <row r="104" spans="1:1" x14ac:dyDescent="0.25">
      <c r="A104" s="14"/>
    </row>
    <row r="105" spans="1:1" x14ac:dyDescent="0.25">
      <c r="A105" s="14"/>
    </row>
    <row r="106" spans="1:1" x14ac:dyDescent="0.25">
      <c r="A106" s="14"/>
    </row>
    <row r="107" spans="1:1" x14ac:dyDescent="0.25">
      <c r="A107" s="14"/>
    </row>
    <row r="108" spans="1:1" x14ac:dyDescent="0.25">
      <c r="A108" s="14"/>
    </row>
    <row r="109" spans="1:1" x14ac:dyDescent="0.25">
      <c r="A109" s="14"/>
    </row>
    <row r="110" spans="1:1" x14ac:dyDescent="0.25">
      <c r="A110" s="14"/>
    </row>
    <row r="111" spans="1:1" x14ac:dyDescent="0.25">
      <c r="A111" s="14"/>
    </row>
    <row r="112" spans="1:1" x14ac:dyDescent="0.25">
      <c r="A112" s="14"/>
    </row>
    <row r="113" spans="1:1" x14ac:dyDescent="0.25">
      <c r="A113" s="14"/>
    </row>
    <row r="114" spans="1:1" x14ac:dyDescent="0.25">
      <c r="A114" s="14"/>
    </row>
    <row r="115" spans="1:1" x14ac:dyDescent="0.25">
      <c r="A115" s="14"/>
    </row>
    <row r="116" spans="1:1" x14ac:dyDescent="0.25">
      <c r="A116" s="14"/>
    </row>
    <row r="117" spans="1:1" x14ac:dyDescent="0.25">
      <c r="A117" s="14"/>
    </row>
    <row r="118" spans="1:1" x14ac:dyDescent="0.25">
      <c r="A118" s="14"/>
    </row>
    <row r="119" spans="1:1" x14ac:dyDescent="0.25">
      <c r="A119" s="14"/>
    </row>
    <row r="120" spans="1:1" x14ac:dyDescent="0.25">
      <c r="A120" s="14"/>
    </row>
    <row r="121" spans="1:1" x14ac:dyDescent="0.25">
      <c r="A121" s="14"/>
    </row>
    <row r="122" spans="1:1" x14ac:dyDescent="0.25">
      <c r="A122" s="14"/>
    </row>
    <row r="123" spans="1:1" x14ac:dyDescent="0.25">
      <c r="A123" s="14"/>
    </row>
    <row r="124" spans="1:1" x14ac:dyDescent="0.25">
      <c r="A124" s="14"/>
    </row>
    <row r="125" spans="1:1" x14ac:dyDescent="0.25">
      <c r="A125" s="14"/>
    </row>
    <row r="126" spans="1:1" x14ac:dyDescent="0.25">
      <c r="A126" s="14"/>
    </row>
    <row r="127" spans="1:1" x14ac:dyDescent="0.25">
      <c r="A127" s="14"/>
    </row>
    <row r="128" spans="1:1" x14ac:dyDescent="0.25">
      <c r="A128" s="14"/>
    </row>
    <row r="129" spans="1:1" x14ac:dyDescent="0.25">
      <c r="A129" s="14"/>
    </row>
    <row r="130" spans="1:1" x14ac:dyDescent="0.25">
      <c r="A130" s="14"/>
    </row>
    <row r="131" spans="1:1" x14ac:dyDescent="0.25">
      <c r="A131" s="14"/>
    </row>
    <row r="132" spans="1:1" x14ac:dyDescent="0.25">
      <c r="A132" s="14"/>
    </row>
    <row r="133" spans="1:1" x14ac:dyDescent="0.25">
      <c r="A133" s="14"/>
    </row>
    <row r="134" spans="1:1" x14ac:dyDescent="0.25">
      <c r="A134" s="14"/>
    </row>
    <row r="135" spans="1:1" x14ac:dyDescent="0.25">
      <c r="A135" s="14"/>
    </row>
    <row r="136" spans="1:1" x14ac:dyDescent="0.25">
      <c r="A136" s="14"/>
    </row>
    <row r="137" spans="1:1" x14ac:dyDescent="0.25">
      <c r="A137" s="14"/>
    </row>
    <row r="138" spans="1:1" x14ac:dyDescent="0.25">
      <c r="A138" s="14"/>
    </row>
    <row r="139" spans="1:1" x14ac:dyDescent="0.25">
      <c r="A139" s="14"/>
    </row>
    <row r="140" spans="1:1" x14ac:dyDescent="0.25">
      <c r="A140" s="14"/>
    </row>
    <row r="141" spans="1:1" x14ac:dyDescent="0.25">
      <c r="A141" s="14"/>
    </row>
    <row r="142" spans="1:1" x14ac:dyDescent="0.25">
      <c r="A142" s="14"/>
    </row>
    <row r="143" spans="1:1" x14ac:dyDescent="0.25">
      <c r="A143" s="14"/>
    </row>
    <row r="144" spans="1:1" x14ac:dyDescent="0.25">
      <c r="A144" s="14"/>
    </row>
    <row r="145" spans="1:1" x14ac:dyDescent="0.25">
      <c r="A145" s="14"/>
    </row>
    <row r="146" spans="1:1" x14ac:dyDescent="0.25">
      <c r="A146" s="14"/>
    </row>
    <row r="147" spans="1:1" x14ac:dyDescent="0.25">
      <c r="A147" s="14"/>
    </row>
    <row r="148" spans="1:1" x14ac:dyDescent="0.25">
      <c r="A148" s="14"/>
    </row>
    <row r="149" spans="1:1" x14ac:dyDescent="0.25">
      <c r="A149" s="14"/>
    </row>
    <row r="150" spans="1:1" x14ac:dyDescent="0.25">
      <c r="A150" s="14"/>
    </row>
    <row r="151" spans="1:1" x14ac:dyDescent="0.25">
      <c r="A151" s="14"/>
    </row>
    <row r="152" spans="1:1" x14ac:dyDescent="0.25">
      <c r="A152" s="14"/>
    </row>
    <row r="153" spans="1:1" x14ac:dyDescent="0.25">
      <c r="A153" s="14"/>
    </row>
    <row r="154" spans="1:1" x14ac:dyDescent="0.25">
      <c r="A154" s="14"/>
    </row>
    <row r="155" spans="1:1" x14ac:dyDescent="0.25">
      <c r="A155" s="14"/>
    </row>
    <row r="156" spans="1:1" x14ac:dyDescent="0.25">
      <c r="A156" s="14"/>
    </row>
    <row r="157" spans="1:1" x14ac:dyDescent="0.25">
      <c r="A157" s="14"/>
    </row>
    <row r="158" spans="1:1" x14ac:dyDescent="0.25">
      <c r="A158" s="14"/>
    </row>
    <row r="159" spans="1:1" x14ac:dyDescent="0.25">
      <c r="A159" s="14"/>
    </row>
    <row r="160" spans="1:1" x14ac:dyDescent="0.25">
      <c r="A160" s="14"/>
    </row>
    <row r="161" spans="1:1" x14ac:dyDescent="0.25">
      <c r="A161" s="14"/>
    </row>
    <row r="162" spans="1:1" x14ac:dyDescent="0.25">
      <c r="A162" s="14"/>
    </row>
    <row r="163" spans="1:1" x14ac:dyDescent="0.25">
      <c r="A163" s="14"/>
    </row>
    <row r="164" spans="1:1" x14ac:dyDescent="0.25">
      <c r="A164" s="14"/>
    </row>
    <row r="165" spans="1:1" x14ac:dyDescent="0.25">
      <c r="A165" s="14"/>
    </row>
    <row r="166" spans="1:1" x14ac:dyDescent="0.25">
      <c r="A166" s="14"/>
    </row>
    <row r="167" spans="1:1" x14ac:dyDescent="0.25">
      <c r="A167" s="14"/>
    </row>
    <row r="168" spans="1:1" x14ac:dyDescent="0.25">
      <c r="A168" s="14"/>
    </row>
    <row r="169" spans="1:1" x14ac:dyDescent="0.25">
      <c r="A169" s="14"/>
    </row>
    <row r="170" spans="1:1" x14ac:dyDescent="0.25">
      <c r="A170" s="14"/>
    </row>
    <row r="171" spans="1:1" x14ac:dyDescent="0.25">
      <c r="A171" s="14"/>
    </row>
    <row r="172" spans="1:1" x14ac:dyDescent="0.25">
      <c r="A172" s="14"/>
    </row>
    <row r="173" spans="1:1" x14ac:dyDescent="0.25">
      <c r="A173" s="14"/>
    </row>
    <row r="174" spans="1:1" x14ac:dyDescent="0.25">
      <c r="A174" s="14"/>
    </row>
    <row r="175" spans="1:1" x14ac:dyDescent="0.25">
      <c r="A175" s="14"/>
    </row>
    <row r="176" spans="1:1" x14ac:dyDescent="0.25">
      <c r="A176" s="14"/>
    </row>
    <row r="177" spans="1:1" x14ac:dyDescent="0.25">
      <c r="A177" s="14"/>
    </row>
    <row r="178" spans="1:1" x14ac:dyDescent="0.25">
      <c r="A178" s="14"/>
    </row>
    <row r="179" spans="1:1" x14ac:dyDescent="0.25">
      <c r="A179" s="14"/>
    </row>
    <row r="180" spans="1:1" x14ac:dyDescent="0.25">
      <c r="A180" s="14"/>
    </row>
    <row r="181" spans="1:1" x14ac:dyDescent="0.25">
      <c r="A181" s="14"/>
    </row>
    <row r="182" spans="1:1" x14ac:dyDescent="0.25">
      <c r="A182" s="14"/>
    </row>
    <row r="183" spans="1:1" x14ac:dyDescent="0.25">
      <c r="A183" s="14"/>
    </row>
    <row r="184" spans="1:1" x14ac:dyDescent="0.25">
      <c r="A184" s="14"/>
    </row>
    <row r="185" spans="1:1" x14ac:dyDescent="0.25">
      <c r="A185" s="14"/>
    </row>
    <row r="186" spans="1:1" x14ac:dyDescent="0.25">
      <c r="A186" s="14"/>
    </row>
    <row r="187" spans="1:1" x14ac:dyDescent="0.25">
      <c r="A187" s="14"/>
    </row>
  </sheetData>
  <mergeCells count="3">
    <mergeCell ref="M24:M25"/>
    <mergeCell ref="M27:M28"/>
    <mergeCell ref="M30:M3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Sheet2</vt:lpstr>
    </vt:vector>
  </TitlesOfParts>
  <Company>Philips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Cardenas, Ricardo</dc:creator>
  <cp:lastModifiedBy>Andre</cp:lastModifiedBy>
  <dcterms:created xsi:type="dcterms:W3CDTF">2012-09-25T18:08:17Z</dcterms:created>
  <dcterms:modified xsi:type="dcterms:W3CDTF">2012-10-17T01:58:38Z</dcterms:modified>
</cp:coreProperties>
</file>