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drawings/drawing2.xml" ContentType="application/vnd.openxmlformats-officedocument.drawing+xml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embeddings/oleObject16.bin" ContentType="application/vnd.openxmlformats-officedocument.oleObject"/>
  <Override PartName="/xl/drawings/drawing3.xml" ContentType="application/vnd.openxmlformats-officedocument.drawing+xml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embeddings/oleObject21.bin" ContentType="application/vnd.openxmlformats-officedocument.oleObject"/>
  <Override PartName="/xl/embeddings/oleObject22.bin" ContentType="application/vnd.openxmlformats-officedocument.oleObject"/>
  <Override PartName="/xl/embeddings/oleObject23.bin" ContentType="application/vnd.openxmlformats-officedocument.oleObject"/>
  <Override PartName="/xl/embeddings/oleObject24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 activeTab="2"/>
  </bookViews>
  <sheets>
    <sheet name="Cons CFli" sheetId="1" r:id="rId1"/>
    <sheet name="Lamp Driver" sheetId="2" r:id="rId2"/>
    <sheet name="Prof TLi" sheetId="3" r:id="rId3"/>
  </sheets>
  <calcPr calcId="145621"/>
</workbook>
</file>

<file path=xl/calcChain.xml><?xml version="1.0" encoding="utf-8"?>
<calcChain xmlns="http://schemas.openxmlformats.org/spreadsheetml/2006/main">
  <c r="M33" i="2" l="1"/>
  <c r="H32" i="1"/>
  <c r="I32" i="1"/>
  <c r="F32" i="1"/>
  <c r="K44" i="3" l="1"/>
  <c r="N33" i="2"/>
  <c r="J44" i="3"/>
  <c r="J45" i="3"/>
  <c r="J43" i="3"/>
  <c r="J46" i="3" s="1"/>
  <c r="H14" i="1"/>
  <c r="I15" i="3" l="1"/>
  <c r="J15" i="3" s="1"/>
  <c r="K15" i="3" s="1"/>
  <c r="I16" i="3"/>
  <c r="J16" i="3" s="1"/>
  <c r="K16" i="3" s="1"/>
  <c r="I17" i="3"/>
  <c r="J17" i="3" s="1"/>
  <c r="K17" i="3" s="1"/>
  <c r="I18" i="3"/>
  <c r="J18" i="3" s="1"/>
  <c r="K18" i="3" s="1"/>
  <c r="I19" i="3"/>
  <c r="J19" i="3" s="1"/>
  <c r="K19" i="3" s="1"/>
  <c r="I20" i="3"/>
  <c r="J20" i="3" s="1"/>
  <c r="K20" i="3" s="1"/>
  <c r="I21" i="3"/>
  <c r="J21" i="3" s="1"/>
  <c r="K21" i="3" s="1"/>
  <c r="I22" i="3"/>
  <c r="J22" i="3" s="1"/>
  <c r="K22" i="3" s="1"/>
  <c r="I23" i="3"/>
  <c r="J23" i="3" s="1"/>
  <c r="K23" i="3" s="1"/>
  <c r="I24" i="3"/>
  <c r="J24" i="3" s="1"/>
  <c r="K24" i="3" s="1"/>
  <c r="I25" i="3"/>
  <c r="J25" i="3" s="1"/>
  <c r="K25" i="3" s="1"/>
  <c r="I26" i="3"/>
  <c r="J26" i="3" s="1"/>
  <c r="K26" i="3" s="1"/>
  <c r="I27" i="3"/>
  <c r="J27" i="3" s="1"/>
  <c r="K27" i="3" s="1"/>
  <c r="I28" i="3"/>
  <c r="J28" i="3" s="1"/>
  <c r="K28" i="3" s="1"/>
  <c r="I29" i="3"/>
  <c r="J29" i="3" s="1"/>
  <c r="K29" i="3" s="1"/>
  <c r="I30" i="3"/>
  <c r="J30" i="3" s="1"/>
  <c r="K30" i="3" s="1"/>
  <c r="I31" i="3"/>
  <c r="J31" i="3" s="1"/>
  <c r="K31" i="3" s="1"/>
  <c r="I14" i="3"/>
  <c r="J14" i="3" s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14" i="1"/>
  <c r="J14" i="1" s="1"/>
  <c r="K14" i="1" s="1"/>
  <c r="K19" i="2"/>
  <c r="J16" i="2"/>
  <c r="K16" i="2" s="1"/>
  <c r="J19" i="2"/>
  <c r="J20" i="2"/>
  <c r="K20" i="2" s="1"/>
  <c r="J23" i="2"/>
  <c r="K23" i="2" s="1"/>
  <c r="J24" i="2"/>
  <c r="K24" i="2" s="1"/>
  <c r="J27" i="2"/>
  <c r="K27" i="2" s="1"/>
  <c r="J28" i="2"/>
  <c r="K28" i="2" s="1"/>
  <c r="J31" i="2"/>
  <c r="K31" i="2" s="1"/>
  <c r="J32" i="2"/>
  <c r="K32" i="2" s="1"/>
  <c r="I16" i="2"/>
  <c r="I17" i="2"/>
  <c r="J17" i="2" s="1"/>
  <c r="K17" i="2" s="1"/>
  <c r="I18" i="2"/>
  <c r="J18" i="2" s="1"/>
  <c r="K18" i="2" s="1"/>
  <c r="I19" i="2"/>
  <c r="I20" i="2"/>
  <c r="I21" i="2"/>
  <c r="J21" i="2" s="1"/>
  <c r="K21" i="2" s="1"/>
  <c r="I22" i="2"/>
  <c r="J22" i="2" s="1"/>
  <c r="K22" i="2" s="1"/>
  <c r="I23" i="2"/>
  <c r="I24" i="2"/>
  <c r="I25" i="2"/>
  <c r="J25" i="2" s="1"/>
  <c r="K25" i="2" s="1"/>
  <c r="I26" i="2"/>
  <c r="J26" i="2" s="1"/>
  <c r="K26" i="2" s="1"/>
  <c r="I27" i="2"/>
  <c r="I28" i="2"/>
  <c r="I29" i="2"/>
  <c r="J29" i="2" s="1"/>
  <c r="K29" i="2" s="1"/>
  <c r="I30" i="2"/>
  <c r="J30" i="2" s="1"/>
  <c r="K30" i="2" s="1"/>
  <c r="I31" i="2"/>
  <c r="I32" i="2"/>
  <c r="I15" i="2"/>
  <c r="J15" i="2" s="1"/>
  <c r="J32" i="3" l="1"/>
  <c r="K32" i="3" s="1"/>
  <c r="K14" i="3"/>
  <c r="K15" i="2"/>
  <c r="J33" i="2"/>
  <c r="K33" i="2" s="1"/>
  <c r="J15" i="1" l="1"/>
  <c r="K15" i="1" s="1"/>
  <c r="J16" i="1"/>
  <c r="K16" i="1" s="1"/>
  <c r="J17" i="1"/>
  <c r="K17" i="1" s="1"/>
  <c r="J18" i="1"/>
  <c r="K18" i="1" s="1"/>
  <c r="J19" i="1"/>
  <c r="K19" i="1" s="1"/>
  <c r="J20" i="1"/>
  <c r="K20" i="1" s="1"/>
  <c r="J21" i="1"/>
  <c r="K21" i="1" s="1"/>
  <c r="J22" i="1"/>
  <c r="K22" i="1" s="1"/>
  <c r="J23" i="1"/>
  <c r="K23" i="1" s="1"/>
  <c r="J24" i="1"/>
  <c r="K24" i="1" s="1"/>
  <c r="J25" i="1"/>
  <c r="K25" i="1" s="1"/>
  <c r="J26" i="1"/>
  <c r="K26" i="1" s="1"/>
  <c r="J27" i="1"/>
  <c r="K27" i="1" s="1"/>
  <c r="J28" i="1"/>
  <c r="K28" i="1" s="1"/>
  <c r="J29" i="1"/>
  <c r="K29" i="1" s="1"/>
  <c r="J30" i="1"/>
  <c r="K30" i="1" s="1"/>
  <c r="J31" i="1"/>
  <c r="K31" i="1" s="1"/>
  <c r="I34" i="1"/>
  <c r="J32" i="1" l="1"/>
  <c r="K32" i="1" s="1"/>
  <c r="I39" i="3"/>
  <c r="I34" i="3"/>
  <c r="I35" i="3"/>
  <c r="I36" i="3"/>
  <c r="I37" i="3"/>
  <c r="I38" i="3"/>
  <c r="D8" i="3"/>
  <c r="F9" i="3" s="1"/>
  <c r="D9" i="3" l="1"/>
  <c r="E9" i="3" l="1"/>
  <c r="F10" i="3" s="1"/>
  <c r="D10" i="3" l="1"/>
  <c r="E10" i="3" s="1"/>
  <c r="D11" i="3" s="1"/>
  <c r="E11" i="3" s="1"/>
  <c r="D12" i="3" s="1"/>
  <c r="F12" i="3" l="1"/>
  <c r="F11" i="3"/>
  <c r="E12" i="3"/>
  <c r="F13" i="3" s="1"/>
  <c r="D13" i="3" l="1"/>
  <c r="E13" i="3" s="1"/>
  <c r="D14" i="3" s="1"/>
  <c r="F14" i="3" l="1"/>
  <c r="G14" i="3" s="1"/>
  <c r="E14" i="3"/>
  <c r="D15" i="3" s="1"/>
  <c r="H14" i="3" l="1"/>
  <c r="E15" i="3"/>
  <c r="F16" i="3" s="1"/>
  <c r="G16" i="3" s="1"/>
  <c r="H16" i="3" s="1"/>
  <c r="F15" i="3"/>
  <c r="G15" i="3" s="1"/>
  <c r="H15" i="3" s="1"/>
  <c r="D16" i="3" l="1"/>
  <c r="E16" i="3" s="1"/>
  <c r="D17" i="3" s="1"/>
  <c r="E17" i="3" l="1"/>
  <c r="D18" i="3" s="1"/>
  <c r="F17" i="3"/>
  <c r="G17" i="3" s="1"/>
  <c r="H17" i="3" l="1"/>
  <c r="E18" i="3"/>
  <c r="D19" i="3" s="1"/>
  <c r="F18" i="3"/>
  <c r="G18" i="3" s="1"/>
  <c r="H18" i="3" s="1"/>
  <c r="F19" i="3" l="1"/>
  <c r="G19" i="3" s="1"/>
  <c r="E19" i="3"/>
  <c r="F20" i="3" s="1"/>
  <c r="G20" i="3" s="1"/>
  <c r="H20" i="3" s="1"/>
  <c r="H19" i="3" l="1"/>
  <c r="D20" i="3"/>
  <c r="E20" i="3" l="1"/>
  <c r="F21" i="3" s="1"/>
  <c r="G21" i="3" s="1"/>
  <c r="H21" i="3" l="1"/>
  <c r="D21" i="3"/>
  <c r="E21" i="3" s="1"/>
  <c r="F22" i="3" s="1"/>
  <c r="G22" i="3" s="1"/>
  <c r="H22" i="3" s="1"/>
  <c r="D22" i="3" l="1"/>
  <c r="E22" i="3" s="1"/>
  <c r="D23" i="3" s="1"/>
  <c r="F23" i="3" l="1"/>
  <c r="G23" i="3" s="1"/>
  <c r="H23" i="3" s="1"/>
  <c r="E23" i="3"/>
  <c r="D24" i="3" s="1"/>
  <c r="F24" i="3" l="1"/>
  <c r="G24" i="3" s="1"/>
  <c r="H24" i="3" s="1"/>
  <c r="E24" i="3"/>
  <c r="F25" i="3" s="1"/>
  <c r="G25" i="3" s="1"/>
  <c r="H25" i="3" s="1"/>
  <c r="D25" i="3" l="1"/>
  <c r="E25" i="3" s="1"/>
  <c r="D26" i="3" s="1"/>
  <c r="E26" i="3" l="1"/>
  <c r="F27" i="3" s="1"/>
  <c r="G27" i="3" s="1"/>
  <c r="H27" i="3" s="1"/>
  <c r="F26" i="3"/>
  <c r="G26" i="3" s="1"/>
  <c r="H26" i="3" s="1"/>
  <c r="D27" i="3" l="1"/>
  <c r="E27" i="3" s="1"/>
  <c r="D28" i="3" s="1"/>
  <c r="E28" i="3" l="1"/>
  <c r="D29" i="3" s="1"/>
  <c r="F28" i="3"/>
  <c r="G28" i="3" s="1"/>
  <c r="H28" i="3" s="1"/>
  <c r="E29" i="3" l="1"/>
  <c r="D30" i="3" s="1"/>
  <c r="F29" i="3"/>
  <c r="G29" i="3" s="1"/>
  <c r="H29" i="3" s="1"/>
  <c r="E30" i="3" l="1"/>
  <c r="D31" i="3" s="1"/>
  <c r="F30" i="3"/>
  <c r="G30" i="3" s="1"/>
  <c r="H30" i="3" s="1"/>
  <c r="F31" i="3" l="1"/>
  <c r="G31" i="3" s="1"/>
  <c r="E31" i="3"/>
  <c r="F39" i="3" s="1"/>
  <c r="F35" i="3" l="1"/>
  <c r="F34" i="3"/>
  <c r="F37" i="3"/>
  <c r="F38" i="3"/>
  <c r="F36" i="3"/>
  <c r="H31" i="3"/>
  <c r="G32" i="3"/>
  <c r="I36" i="2"/>
  <c r="I37" i="2"/>
  <c r="I38" i="2"/>
  <c r="I39" i="2"/>
  <c r="I40" i="2"/>
  <c r="I35" i="2"/>
  <c r="D9" i="2"/>
  <c r="F10" i="2" s="1"/>
  <c r="H32" i="3" l="1"/>
  <c r="L32" i="3" s="1"/>
  <c r="N31" i="3"/>
  <c r="N32" i="3" s="1"/>
  <c r="K45" i="3" s="1"/>
  <c r="K46" i="3" s="1"/>
  <c r="D10" i="2"/>
  <c r="E10" i="2" s="1"/>
  <c r="F11" i="2" s="1"/>
  <c r="D11" i="2" l="1"/>
  <c r="E11" i="2" l="1"/>
  <c r="F12" i="2" s="1"/>
  <c r="D12" i="2" l="1"/>
  <c r="E12" i="2" s="1"/>
  <c r="F13" i="2" s="1"/>
  <c r="D13" i="2" l="1"/>
  <c r="E13" i="2" s="1"/>
  <c r="D14" i="2" s="1"/>
  <c r="E14" i="2" s="1"/>
  <c r="F15" i="2" s="1"/>
  <c r="G15" i="2" s="1"/>
  <c r="H15" i="2" l="1"/>
  <c r="F14" i="2"/>
  <c r="D15" i="2"/>
  <c r="E15" i="2" l="1"/>
  <c r="F16" i="2" s="1"/>
  <c r="G16" i="2" s="1"/>
  <c r="H16" i="2" l="1"/>
  <c r="D16" i="2"/>
  <c r="E16" i="2" s="1"/>
  <c r="F17" i="2" s="1"/>
  <c r="G17" i="2" s="1"/>
  <c r="H17" i="2" s="1"/>
  <c r="D17" i="2" l="1"/>
  <c r="E17" i="2" s="1"/>
  <c r="F18" i="2" s="1"/>
  <c r="G18" i="2" s="1"/>
  <c r="H18" i="2" s="1"/>
  <c r="D18" i="2" l="1"/>
  <c r="E18" i="2" s="1"/>
  <c r="F19" i="2" s="1"/>
  <c r="G19" i="2" s="1"/>
  <c r="H19" i="2" s="1"/>
  <c r="D19" i="2" l="1"/>
  <c r="E19" i="2" s="1"/>
  <c r="D20" i="2" s="1"/>
  <c r="E20" i="2" l="1"/>
  <c r="F21" i="2" s="1"/>
  <c r="G21" i="2" s="1"/>
  <c r="H21" i="2" s="1"/>
  <c r="F20" i="2"/>
  <c r="G20" i="2" s="1"/>
  <c r="H20" i="2" s="1"/>
  <c r="D21" i="2" l="1"/>
  <c r="E21" i="2" l="1"/>
  <c r="F22" i="2" s="1"/>
  <c r="G22" i="2" s="1"/>
  <c r="H22" i="2" s="1"/>
  <c r="D22" i="2" l="1"/>
  <c r="E22" i="2" s="1"/>
  <c r="F23" i="2" s="1"/>
  <c r="G23" i="2" s="1"/>
  <c r="H23" i="2" s="1"/>
  <c r="D23" i="2" l="1"/>
  <c r="E23" i="2" s="1"/>
  <c r="F24" i="2" s="1"/>
  <c r="G24" i="2" s="1"/>
  <c r="H24" i="2" s="1"/>
  <c r="D24" i="2" l="1"/>
  <c r="E24" i="2" s="1"/>
  <c r="F25" i="2" s="1"/>
  <c r="G25" i="2" s="1"/>
  <c r="H25" i="2" s="1"/>
  <c r="D25" i="2" l="1"/>
  <c r="E25" i="2" l="1"/>
  <c r="F26" i="2" s="1"/>
  <c r="G26" i="2" s="1"/>
  <c r="H26" i="2" s="1"/>
  <c r="D26" i="2" l="1"/>
  <c r="E26" i="2" s="1"/>
  <c r="F27" i="2" s="1"/>
  <c r="G27" i="2" s="1"/>
  <c r="H27" i="2" s="1"/>
  <c r="D27" i="2" l="1"/>
  <c r="E27" i="2" s="1"/>
  <c r="F28" i="2" s="1"/>
  <c r="G28" i="2" s="1"/>
  <c r="H28" i="2" s="1"/>
  <c r="D28" i="2" l="1"/>
  <c r="E28" i="2" l="1"/>
  <c r="F29" i="2" s="1"/>
  <c r="G29" i="2" s="1"/>
  <c r="H29" i="2" s="1"/>
  <c r="D29" i="2" l="1"/>
  <c r="E29" i="2" l="1"/>
  <c r="F30" i="2" s="1"/>
  <c r="G30" i="2" s="1"/>
  <c r="H30" i="2" s="1"/>
  <c r="D30" i="2" l="1"/>
  <c r="E30" i="2" s="1"/>
  <c r="D31" i="2" s="1"/>
  <c r="F32" i="2" l="1"/>
  <c r="G32" i="2" s="1"/>
  <c r="F31" i="2"/>
  <c r="G31" i="2" s="1"/>
  <c r="H31" i="2" s="1"/>
  <c r="E31" i="2"/>
  <c r="H32" i="2" l="1"/>
  <c r="G33" i="2"/>
  <c r="H33" i="2" s="1"/>
  <c r="L33" i="2" s="1"/>
  <c r="D32" i="2"/>
  <c r="F35" i="2" l="1"/>
  <c r="F36" i="2"/>
  <c r="F37" i="2"/>
  <c r="F40" i="2"/>
  <c r="F39" i="2"/>
  <c r="E32" i="2"/>
  <c r="F38" i="2" s="1"/>
  <c r="I35" i="1" l="1"/>
  <c r="I36" i="1"/>
  <c r="I37" i="1"/>
  <c r="I38" i="1"/>
  <c r="I39" i="1"/>
  <c r="D8" i="1" l="1"/>
  <c r="F9" i="1" l="1"/>
  <c r="D9" i="1"/>
  <c r="E9" i="1" l="1"/>
  <c r="D10" i="1" s="1"/>
  <c r="F10" i="1" l="1"/>
  <c r="E10" i="1"/>
  <c r="D11" i="1" s="1"/>
  <c r="E11" i="1" s="1"/>
  <c r="F11" i="1" l="1"/>
  <c r="F12" i="1"/>
  <c r="D12" i="1"/>
  <c r="E12" i="1" l="1"/>
  <c r="D13" i="1" s="1"/>
  <c r="F13" i="1" l="1"/>
  <c r="E13" i="1"/>
  <c r="D14" i="1" s="1"/>
  <c r="F14" i="1" l="1"/>
  <c r="G14" i="1" s="1"/>
  <c r="E14" i="1"/>
  <c r="D15" i="1" s="1"/>
  <c r="E15" i="1" l="1"/>
  <c r="F16" i="1" s="1"/>
  <c r="G16" i="1" s="1"/>
  <c r="H16" i="1" s="1"/>
  <c r="F15" i="1"/>
  <c r="G15" i="1" s="1"/>
  <c r="H15" i="1" s="1"/>
  <c r="D16" i="1" l="1"/>
  <c r="E16" i="1" l="1"/>
  <c r="F17" i="1" s="1"/>
  <c r="G17" i="1" s="1"/>
  <c r="H17" i="1" s="1"/>
  <c r="D17" i="1" l="1"/>
  <c r="E17" i="1" s="1"/>
  <c r="F18" i="1" s="1"/>
  <c r="G18" i="1" s="1"/>
  <c r="H18" i="1" s="1"/>
  <c r="D18" i="1" l="1"/>
  <c r="E18" i="1" l="1"/>
  <c r="D19" i="1" s="1"/>
  <c r="F19" i="1" l="1"/>
  <c r="G19" i="1" s="1"/>
  <c r="H19" i="1" s="1"/>
  <c r="E19" i="1"/>
  <c r="D20" i="1" s="1"/>
  <c r="F20" i="1" l="1"/>
  <c r="G20" i="1" s="1"/>
  <c r="H20" i="1" s="1"/>
  <c r="E20" i="1"/>
  <c r="D21" i="1" s="1"/>
  <c r="F21" i="1" l="1"/>
  <c r="G21" i="1" s="1"/>
  <c r="H21" i="1" s="1"/>
  <c r="E21" i="1"/>
  <c r="D22" i="1" s="1"/>
  <c r="F22" i="1" l="1"/>
  <c r="G22" i="1" s="1"/>
  <c r="H22" i="1" s="1"/>
  <c r="E22" i="1"/>
  <c r="D23" i="1" s="1"/>
  <c r="F23" i="1" l="1"/>
  <c r="G23" i="1" s="1"/>
  <c r="H23" i="1" s="1"/>
  <c r="E23" i="1"/>
  <c r="D24" i="1" s="1"/>
  <c r="F24" i="1" l="1"/>
  <c r="G24" i="1" s="1"/>
  <c r="H24" i="1" s="1"/>
  <c r="E24" i="1"/>
  <c r="D25" i="1" s="1"/>
  <c r="F25" i="1" l="1"/>
  <c r="G25" i="1" s="1"/>
  <c r="H25" i="1" s="1"/>
  <c r="E25" i="1"/>
  <c r="D26" i="1" s="1"/>
  <c r="F26" i="1" l="1"/>
  <c r="G26" i="1" s="1"/>
  <c r="H26" i="1" s="1"/>
  <c r="E26" i="1"/>
  <c r="F27" i="1" s="1"/>
  <c r="G27" i="1" s="1"/>
  <c r="H27" i="1" s="1"/>
  <c r="D27" i="1" l="1"/>
  <c r="E27" i="1" l="1"/>
  <c r="D28" i="1" s="1"/>
  <c r="F28" i="1" l="1"/>
  <c r="G28" i="1" s="1"/>
  <c r="H28" i="1" s="1"/>
  <c r="E28" i="1"/>
  <c r="D29" i="1" s="1"/>
  <c r="E29" i="1" l="1"/>
  <c r="D30" i="1" s="1"/>
  <c r="F29" i="1"/>
  <c r="G29" i="1" s="1"/>
  <c r="F30" i="1" l="1"/>
  <c r="G30" i="1" s="1"/>
  <c r="H30" i="1" s="1"/>
  <c r="E30" i="1"/>
  <c r="D31" i="1" s="1"/>
  <c r="H29" i="1"/>
  <c r="E31" i="1" l="1"/>
  <c r="F35" i="1" s="1"/>
  <c r="F31" i="1"/>
  <c r="G31" i="1" s="1"/>
  <c r="F39" i="1" l="1"/>
  <c r="F34" i="1"/>
  <c r="F37" i="1"/>
  <c r="F36" i="1"/>
  <c r="F38" i="1"/>
  <c r="H31" i="1"/>
  <c r="G32" i="1"/>
  <c r="L32" i="1" l="1"/>
  <c r="P32" i="3" s="1"/>
</calcChain>
</file>

<file path=xl/sharedStrings.xml><?xml version="1.0" encoding="utf-8"?>
<sst xmlns="http://schemas.openxmlformats.org/spreadsheetml/2006/main" count="47" uniqueCount="22">
  <si>
    <t>Consumer CFL-i</t>
  </si>
  <si>
    <t>Mes</t>
  </si>
  <si>
    <t>Método Promedio (n=6)</t>
  </si>
  <si>
    <t>Demanda</t>
  </si>
  <si>
    <t>At</t>
  </si>
  <si>
    <t>Tt</t>
  </si>
  <si>
    <t>Forecast Suav. Exp</t>
  </si>
  <si>
    <t>ABS Suav. Exp.</t>
  </si>
  <si>
    <t>Fcst Accuracy</t>
  </si>
  <si>
    <t>ABS Promedio</t>
  </si>
  <si>
    <t>TOTAL</t>
  </si>
  <si>
    <t>Lamp Drivers</t>
  </si>
  <si>
    <t>Profesional Tli</t>
  </si>
  <si>
    <t>Consumer CFLi</t>
  </si>
  <si>
    <t>Lamp Driver</t>
  </si>
  <si>
    <t>Professional Tli</t>
  </si>
  <si>
    <t>% Mejora</t>
  </si>
  <si>
    <t>$ Impacto mensual</t>
  </si>
  <si>
    <t>Fcst Acc. Mejora</t>
  </si>
  <si>
    <t>Fcst Acc Actual</t>
  </si>
  <si>
    <t>ABS Suav Exp.</t>
  </si>
  <si>
    <t>Precio unit Vta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</si>
</sst>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 * #,##0.00_ ;_ * \-#,##0.00_ ;_ * &quot;-&quot;??_ ;_ @_ "/>
    <numFmt numFmtId="164" formatCode="_ * #,##0_ ;_ * \-#,##0_ ;_ * &quot;-&quot;??_ ;_ @_ "/>
    <numFmt numFmtId="165" formatCode="#,##0.00_ ;[Red]\-#,##0.00\ "/>
    <numFmt numFmtId="166" formatCode="#,##0_ ;[Red]\-#,##0\ "/>
    <numFmt numFmtId="167" formatCode="#,##0.000_ ;[Red]\-#,##0.000\ "/>
    <numFmt numFmtId="168" formatCode="[$$-409]#,##0.00"/>
    <numFmt numFmtId="169" formatCode="[$$-409]#,##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63"/>
      <name val="Arial"/>
      <family val="2"/>
    </font>
    <font>
      <b/>
      <sz val="10"/>
      <name val="Arial"/>
      <family val="2"/>
    </font>
    <font>
      <sz val="9"/>
      <color indexed="63"/>
      <name val="Arial"/>
      <family val="2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b/>
      <sz val="9"/>
      <color indexed="6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9" fontId="1" fillId="0" borderId="0" applyFont="0" applyFill="0" applyBorder="0" applyAlignment="0" applyProtection="0"/>
  </cellStyleXfs>
  <cellXfs count="89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2"/>
    <xf numFmtId="0" fontId="0" fillId="0" borderId="0" xfId="0" applyAlignment="1">
      <alignment horizontal="center"/>
    </xf>
    <xf numFmtId="17" fontId="2" fillId="0" borderId="1" xfId="0" applyNumberFormat="1" applyFont="1" applyBorder="1" applyAlignment="1">
      <alignment horizontal="center"/>
    </xf>
    <xf numFmtId="164" fontId="0" fillId="0" borderId="1" xfId="1" applyNumberFormat="1" applyFont="1" applyBorder="1" applyAlignment="1">
      <alignment horizontal="center" vertical="center"/>
    </xf>
    <xf numFmtId="165" fontId="3" fillId="0" borderId="1" xfId="2" applyNumberFormat="1" applyFont="1" applyBorder="1"/>
    <xf numFmtId="0" fontId="3" fillId="0" borderId="0" xfId="2" applyAlignment="1">
      <alignment horizontal="center"/>
    </xf>
    <xf numFmtId="165" fontId="3" fillId="0" borderId="1" xfId="2" applyNumberFormat="1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49" fontId="4" fillId="0" borderId="1" xfId="2" applyNumberFormat="1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 wrapText="1"/>
    </xf>
    <xf numFmtId="166" fontId="3" fillId="0" borderId="1" xfId="2" applyNumberFormat="1" applyFont="1" applyBorder="1" applyAlignment="1">
      <alignment horizontal="center"/>
    </xf>
    <xf numFmtId="17" fontId="6" fillId="0" borderId="1" xfId="2" applyNumberFormat="1" applyFont="1" applyBorder="1" applyAlignment="1">
      <alignment horizontal="left" vertical="top" wrapText="1"/>
    </xf>
    <xf numFmtId="0" fontId="3" fillId="0" borderId="1" xfId="2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2" applyBorder="1"/>
    <xf numFmtId="0" fontId="3" fillId="0" borderId="1" xfId="2" applyFont="1" applyBorder="1"/>
    <xf numFmtId="167" fontId="3" fillId="0" borderId="1" xfId="2" applyNumberFormat="1" applyFont="1" applyBorder="1" applyAlignment="1">
      <alignment horizontal="center"/>
    </xf>
    <xf numFmtId="0" fontId="0" fillId="0" borderId="0" xfId="0" applyBorder="1" applyAlignment="1">
      <alignment horizontal="center"/>
    </xf>
    <xf numFmtId="10" fontId="5" fillId="2" borderId="1" xfId="3" applyNumberFormat="1" applyFon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0" fontId="3" fillId="0" borderId="1" xfId="3" applyNumberFormat="1" applyFont="1" applyBorder="1" applyAlignment="1">
      <alignment horizontal="center"/>
    </xf>
    <xf numFmtId="10" fontId="0" fillId="0" borderId="0" xfId="0" applyNumberFormat="1"/>
    <xf numFmtId="10" fontId="2" fillId="3" borderId="0" xfId="0" applyNumberFormat="1" applyFont="1" applyFill="1" applyAlignment="1">
      <alignment horizontal="center"/>
    </xf>
    <xf numFmtId="0" fontId="5" fillId="0" borderId="0" xfId="2" applyFont="1" applyFill="1" applyAlignment="1">
      <alignment horizontal="right"/>
    </xf>
    <xf numFmtId="165" fontId="3" fillId="0" borderId="0" xfId="2" applyNumberFormat="1" applyFill="1" applyAlignment="1">
      <alignment horizontal="center"/>
    </xf>
    <xf numFmtId="0" fontId="3" fillId="0" borderId="0" xfId="2" applyFont="1" applyFill="1"/>
    <xf numFmtId="166" fontId="5" fillId="0" borderId="0" xfId="2" applyNumberFormat="1" applyFont="1" applyFill="1" applyAlignment="1">
      <alignment horizontal="center"/>
    </xf>
    <xf numFmtId="165" fontId="5" fillId="0" borderId="0" xfId="2" applyNumberFormat="1" applyFont="1" applyBorder="1" applyAlignment="1">
      <alignment horizontal="center"/>
    </xf>
    <xf numFmtId="166" fontId="5" fillId="0" borderId="1" xfId="2" applyNumberFormat="1" applyFont="1" applyBorder="1" applyAlignment="1">
      <alignment horizontal="center"/>
    </xf>
    <xf numFmtId="10" fontId="2" fillId="0" borderId="0" xfId="0" applyNumberFormat="1" applyFont="1"/>
    <xf numFmtId="0" fontId="2" fillId="0" borderId="1" xfId="0" applyFont="1" applyBorder="1" applyAlignment="1">
      <alignment horizontal="center"/>
    </xf>
    <xf numFmtId="167" fontId="3" fillId="0" borderId="0" xfId="2" applyNumberFormat="1" applyFont="1" applyFill="1" applyBorder="1" applyAlignment="1">
      <alignment horizontal="center"/>
    </xf>
    <xf numFmtId="0" fontId="5" fillId="0" borderId="0" xfId="2" applyFont="1" applyFill="1" applyAlignment="1">
      <alignment horizontal="center"/>
    </xf>
    <xf numFmtId="0" fontId="3" fillId="0" borderId="0" xfId="2" applyFont="1" applyFill="1" applyAlignment="1">
      <alignment horizontal="center"/>
    </xf>
    <xf numFmtId="0" fontId="0" fillId="0" borderId="0" xfId="0" applyBorder="1"/>
    <xf numFmtId="0" fontId="1" fillId="0" borderId="1" xfId="0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10" fontId="0" fillId="0" borderId="1" xfId="3" applyNumberFormat="1" applyFont="1" applyBorder="1" applyAlignment="1">
      <alignment horizontal="center" vertical="center"/>
    </xf>
    <xf numFmtId="165" fontId="9" fillId="0" borderId="1" xfId="2" applyNumberFormat="1" applyFont="1" applyBorder="1" applyAlignment="1">
      <alignment horizontal="center"/>
    </xf>
    <xf numFmtId="166" fontId="9" fillId="0" borderId="1" xfId="2" applyNumberFormat="1" applyFont="1" applyBorder="1" applyAlignment="1">
      <alignment horizontal="center"/>
    </xf>
    <xf numFmtId="9" fontId="9" fillId="0" borderId="1" xfId="3" applyFont="1" applyBorder="1" applyAlignment="1">
      <alignment horizontal="center"/>
    </xf>
    <xf numFmtId="10" fontId="8" fillId="2" borderId="1" xfId="3" applyNumberFormat="1" applyFont="1" applyFill="1" applyBorder="1" applyAlignment="1">
      <alignment horizontal="center"/>
    </xf>
    <xf numFmtId="166" fontId="9" fillId="0" borderId="0" xfId="2" applyNumberFormat="1" applyFont="1" applyBorder="1" applyAlignment="1">
      <alignment horizontal="center"/>
    </xf>
    <xf numFmtId="49" fontId="2" fillId="0" borderId="1" xfId="2" applyNumberFormat="1" applyFont="1" applyFill="1" applyBorder="1" applyAlignment="1">
      <alignment horizontal="center" vertical="center" wrapText="1"/>
    </xf>
    <xf numFmtId="0" fontId="2" fillId="0" borderId="1" xfId="2" applyFont="1" applyFill="1" applyBorder="1" applyAlignment="1">
      <alignment horizontal="center" vertical="center" wrapText="1"/>
    </xf>
    <xf numFmtId="165" fontId="1" fillId="0" borderId="1" xfId="2" applyNumberFormat="1" applyFont="1" applyBorder="1" applyAlignment="1">
      <alignment horizontal="center" vertical="top"/>
    </xf>
    <xf numFmtId="165" fontId="1" fillId="0" borderId="1" xfId="2" applyNumberFormat="1" applyFont="1" applyBorder="1" applyAlignment="1">
      <alignment horizontal="center"/>
    </xf>
    <xf numFmtId="166" fontId="1" fillId="0" borderId="1" xfId="2" applyNumberFormat="1" applyFont="1" applyBorder="1" applyAlignment="1">
      <alignment horizontal="center"/>
    </xf>
    <xf numFmtId="0" fontId="2" fillId="0" borderId="1" xfId="2" applyFont="1" applyBorder="1" applyAlignment="1">
      <alignment horizontal="center"/>
    </xf>
    <xf numFmtId="165" fontId="1" fillId="0" borderId="0" xfId="2" applyNumberFormat="1" applyFont="1" applyBorder="1" applyAlignment="1">
      <alignment horizontal="center" vertical="top"/>
    </xf>
    <xf numFmtId="165" fontId="1" fillId="0" borderId="0" xfId="2" applyNumberFormat="1" applyFont="1" applyBorder="1" applyAlignment="1">
      <alignment horizontal="center"/>
    </xf>
    <xf numFmtId="0" fontId="1" fillId="0" borderId="0" xfId="2" applyFont="1" applyBorder="1" applyAlignment="1">
      <alignment horizontal="center"/>
    </xf>
    <xf numFmtId="17" fontId="1" fillId="0" borderId="1" xfId="2" applyNumberFormat="1" applyFont="1" applyBorder="1" applyAlignment="1">
      <alignment horizontal="center" vertical="top" wrapText="1"/>
    </xf>
    <xf numFmtId="0" fontId="1" fillId="0" borderId="1" xfId="2" applyFont="1" applyBorder="1" applyAlignment="1">
      <alignment horizontal="center"/>
    </xf>
    <xf numFmtId="0" fontId="10" fillId="0" borderId="0" xfId="2" applyFont="1" applyAlignment="1">
      <alignment horizontal="center"/>
    </xf>
    <xf numFmtId="0" fontId="3" fillId="0" borderId="0" xfId="2" applyBorder="1"/>
    <xf numFmtId="0" fontId="5" fillId="0" borderId="0" xfId="2" applyFont="1" applyBorder="1"/>
    <xf numFmtId="164" fontId="2" fillId="0" borderId="0" xfId="1" applyNumberFormat="1" applyFont="1" applyBorder="1" applyAlignment="1">
      <alignment horizontal="center" vertical="center"/>
    </xf>
    <xf numFmtId="165" fontId="5" fillId="0" borderId="0" xfId="2" applyNumberFormat="1" applyFont="1" applyBorder="1"/>
    <xf numFmtId="165" fontId="5" fillId="0" borderId="1" xfId="2" applyNumberFormat="1" applyFont="1" applyBorder="1"/>
    <xf numFmtId="0" fontId="2" fillId="0" borderId="0" xfId="0" applyFont="1"/>
    <xf numFmtId="0" fontId="5" fillId="0" borderId="1" xfId="2" applyFont="1" applyBorder="1"/>
    <xf numFmtId="0" fontId="3" fillId="0" borderId="2" xfId="2" applyBorder="1" applyAlignment="1">
      <alignment horizontal="center"/>
    </xf>
    <xf numFmtId="0" fontId="2" fillId="0" borderId="2" xfId="2" applyFont="1" applyFill="1" applyBorder="1" applyAlignment="1">
      <alignment horizontal="center" vertical="center" wrapText="1"/>
    </xf>
    <xf numFmtId="166" fontId="0" fillId="0" borderId="0" xfId="0" applyNumberFormat="1"/>
    <xf numFmtId="17" fontId="11" fillId="0" borderId="1" xfId="2" applyNumberFormat="1" applyFont="1" applyBorder="1" applyAlignment="1">
      <alignment horizontal="left" vertical="top" wrapText="1"/>
    </xf>
    <xf numFmtId="165" fontId="0" fillId="0" borderId="0" xfId="0" applyNumberFormat="1"/>
    <xf numFmtId="43" fontId="0" fillId="0" borderId="0" xfId="1" applyFont="1"/>
    <xf numFmtId="0" fontId="5" fillId="0" borderId="1" xfId="2" applyFont="1" applyBorder="1" applyAlignment="1">
      <alignment horizontal="center"/>
    </xf>
    <xf numFmtId="168" fontId="3" fillId="0" borderId="1" xfId="2" applyNumberFormat="1" applyBorder="1" applyAlignment="1">
      <alignment horizontal="center"/>
    </xf>
    <xf numFmtId="10" fontId="5" fillId="0" borderId="1" xfId="3" applyNumberFormat="1" applyFont="1" applyBorder="1" applyAlignment="1">
      <alignment horizontal="center"/>
    </xf>
    <xf numFmtId="10" fontId="3" fillId="0" borderId="1" xfId="2" applyNumberFormat="1" applyBorder="1" applyAlignment="1">
      <alignment horizontal="center"/>
    </xf>
    <xf numFmtId="169" fontId="3" fillId="0" borderId="1" xfId="2" applyNumberFormat="1" applyBorder="1" applyAlignment="1">
      <alignment horizontal="center"/>
    </xf>
    <xf numFmtId="169" fontId="5" fillId="0" borderId="1" xfId="2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/>
    <xf numFmtId="1" fontId="2" fillId="0" borderId="0" xfId="0" applyNumberFormat="1" applyFont="1"/>
    <xf numFmtId="164" fontId="3" fillId="0" borderId="1" xfId="1" applyNumberFormat="1" applyFont="1" applyBorder="1"/>
    <xf numFmtId="0" fontId="7" fillId="0" borderId="0" xfId="0" applyFont="1" applyAlignment="1">
      <alignment horizontal="center"/>
    </xf>
    <xf numFmtId="0" fontId="5" fillId="0" borderId="1" xfId="2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2" fillId="0" borderId="1" xfId="2" applyNumberFormat="1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49" fontId="4" fillId="0" borderId="1" xfId="2" applyNumberFormat="1" applyFont="1" applyFill="1" applyBorder="1" applyAlignment="1">
      <alignment horizontal="center" vertical="center" wrapText="1"/>
    </xf>
    <xf numFmtId="0" fontId="2" fillId="0" borderId="1" xfId="2" applyFont="1" applyFill="1" applyBorder="1" applyAlignment="1">
      <alignment horizontal="center" vertical="center" wrapText="1"/>
    </xf>
  </cellXfs>
  <cellStyles count="4">
    <cellStyle name="Millares" xfId="1" builtinId="3"/>
    <cellStyle name="Normal" xfId="0" builtinId="0"/>
    <cellStyle name="Normal 2 2" xfId="2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7" Type="http://schemas.openxmlformats.org/officeDocument/2006/relationships/image" Target="../media/image7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6" Type="http://schemas.openxmlformats.org/officeDocument/2006/relationships/image" Target="../media/image6.wmf"/><Relationship Id="rId5" Type="http://schemas.openxmlformats.org/officeDocument/2006/relationships/image" Target="../media/image5.wmf"/><Relationship Id="rId4" Type="http://schemas.openxmlformats.org/officeDocument/2006/relationships/image" Target="../media/image4.w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7" Type="http://schemas.openxmlformats.org/officeDocument/2006/relationships/image" Target="../media/image7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6" Type="http://schemas.openxmlformats.org/officeDocument/2006/relationships/image" Target="../media/image6.wmf"/><Relationship Id="rId5" Type="http://schemas.openxmlformats.org/officeDocument/2006/relationships/image" Target="../media/image5.wmf"/><Relationship Id="rId4" Type="http://schemas.openxmlformats.org/officeDocument/2006/relationships/image" Target="../media/image4.w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7" Type="http://schemas.openxmlformats.org/officeDocument/2006/relationships/image" Target="../media/image7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6" Type="http://schemas.openxmlformats.org/officeDocument/2006/relationships/image" Target="../media/image6.wmf"/><Relationship Id="rId5" Type="http://schemas.openxmlformats.org/officeDocument/2006/relationships/image" Target="../media/image5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276225</xdr:colOff>
          <xdr:row>1</xdr:row>
          <xdr:rowOff>0</xdr:rowOff>
        </xdr:from>
        <xdr:to>
          <xdr:col>8</xdr:col>
          <xdr:colOff>971550</xdr:colOff>
          <xdr:row>2</xdr:row>
          <xdr:rowOff>9525</xdr:rowOff>
        </xdr:to>
        <xdr:sp macro="" textlink="">
          <xdr:nvSpPr>
            <xdr:cNvPr id="1041" name="Object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219075</xdr:colOff>
          <xdr:row>1</xdr:row>
          <xdr:rowOff>161925</xdr:rowOff>
        </xdr:from>
        <xdr:to>
          <xdr:col>9</xdr:col>
          <xdr:colOff>57150</xdr:colOff>
          <xdr:row>3</xdr:row>
          <xdr:rowOff>47625</xdr:rowOff>
        </xdr:to>
        <xdr:sp macro="" textlink="">
          <xdr:nvSpPr>
            <xdr:cNvPr id="1042" name="Object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219075</xdr:colOff>
          <xdr:row>2</xdr:row>
          <xdr:rowOff>161925</xdr:rowOff>
        </xdr:from>
        <xdr:to>
          <xdr:col>9</xdr:col>
          <xdr:colOff>9525</xdr:colOff>
          <xdr:row>4</xdr:row>
          <xdr:rowOff>66675</xdr:rowOff>
        </xdr:to>
        <xdr:sp macro="" textlink="">
          <xdr:nvSpPr>
            <xdr:cNvPr id="1043" name="Object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190500</xdr:colOff>
          <xdr:row>5</xdr:row>
          <xdr:rowOff>19050</xdr:rowOff>
        </xdr:from>
        <xdr:to>
          <xdr:col>5</xdr:col>
          <xdr:colOff>609600</xdr:colOff>
          <xdr:row>5</xdr:row>
          <xdr:rowOff>295275</xdr:rowOff>
        </xdr:to>
        <xdr:sp macro="" textlink="">
          <xdr:nvSpPr>
            <xdr:cNvPr id="1045" name="Object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342900</xdr:colOff>
          <xdr:row>5</xdr:row>
          <xdr:rowOff>9525</xdr:rowOff>
        </xdr:from>
        <xdr:to>
          <xdr:col>2</xdr:col>
          <xdr:colOff>561975</xdr:colOff>
          <xdr:row>5</xdr:row>
          <xdr:rowOff>333375</xdr:rowOff>
        </xdr:to>
        <xdr:sp macro="" textlink="">
          <xdr:nvSpPr>
            <xdr:cNvPr id="1046" name="Object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800100</xdr:colOff>
          <xdr:row>5</xdr:row>
          <xdr:rowOff>133350</xdr:rowOff>
        </xdr:from>
        <xdr:to>
          <xdr:col>4</xdr:col>
          <xdr:colOff>800100</xdr:colOff>
          <xdr:row>6</xdr:row>
          <xdr:rowOff>200025</xdr:rowOff>
        </xdr:to>
        <xdr:sp macro="" textlink="">
          <xdr:nvSpPr>
            <xdr:cNvPr id="1047" name="Object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276225</xdr:colOff>
          <xdr:row>4</xdr:row>
          <xdr:rowOff>66675</xdr:rowOff>
        </xdr:from>
        <xdr:to>
          <xdr:col>3</xdr:col>
          <xdr:colOff>609600</xdr:colOff>
          <xdr:row>5</xdr:row>
          <xdr:rowOff>304800</xdr:rowOff>
        </xdr:to>
        <xdr:sp macro="" textlink="">
          <xdr:nvSpPr>
            <xdr:cNvPr id="1048" name="Object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247650</xdr:colOff>
          <xdr:row>5</xdr:row>
          <xdr:rowOff>38100</xdr:rowOff>
        </xdr:from>
        <xdr:to>
          <xdr:col>4</xdr:col>
          <xdr:colOff>504825</xdr:colOff>
          <xdr:row>5</xdr:row>
          <xdr:rowOff>304800</xdr:rowOff>
        </xdr:to>
        <xdr:sp macro="" textlink="">
          <xdr:nvSpPr>
            <xdr:cNvPr id="1049" name="Object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333375</xdr:colOff>
          <xdr:row>3</xdr:row>
          <xdr:rowOff>9525</xdr:rowOff>
        </xdr:from>
        <xdr:to>
          <xdr:col>7</xdr:col>
          <xdr:colOff>714375</xdr:colOff>
          <xdr:row>4</xdr:row>
          <xdr:rowOff>47625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295275</xdr:colOff>
          <xdr:row>3</xdr:row>
          <xdr:rowOff>161925</xdr:rowOff>
        </xdr:from>
        <xdr:to>
          <xdr:col>8</xdr:col>
          <xdr:colOff>9525</xdr:colOff>
          <xdr:row>5</xdr:row>
          <xdr:rowOff>104775</xdr:rowOff>
        </xdr:to>
        <xdr:sp macro="" textlink="">
          <xdr:nvSpPr>
            <xdr:cNvPr id="2051" name="Object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342900</xdr:colOff>
          <xdr:row>4</xdr:row>
          <xdr:rowOff>161925</xdr:rowOff>
        </xdr:from>
        <xdr:to>
          <xdr:col>7</xdr:col>
          <xdr:colOff>657225</xdr:colOff>
          <xdr:row>6</xdr:row>
          <xdr:rowOff>0</xdr:rowOff>
        </xdr:to>
        <xdr:sp macro="" textlink="">
          <xdr:nvSpPr>
            <xdr:cNvPr id="2052" name="Object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266700</xdr:colOff>
          <xdr:row>6</xdr:row>
          <xdr:rowOff>0</xdr:rowOff>
        </xdr:from>
        <xdr:to>
          <xdr:col>5</xdr:col>
          <xdr:colOff>571500</xdr:colOff>
          <xdr:row>6</xdr:row>
          <xdr:rowOff>314325</xdr:rowOff>
        </xdr:to>
        <xdr:sp macro="" textlink="">
          <xdr:nvSpPr>
            <xdr:cNvPr id="2054" name="Object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276225</xdr:colOff>
          <xdr:row>6</xdr:row>
          <xdr:rowOff>9525</xdr:rowOff>
        </xdr:from>
        <xdr:to>
          <xdr:col>2</xdr:col>
          <xdr:colOff>447675</xdr:colOff>
          <xdr:row>7</xdr:row>
          <xdr:rowOff>9525</xdr:rowOff>
        </xdr:to>
        <xdr:sp macro="" textlink="">
          <xdr:nvSpPr>
            <xdr:cNvPr id="2055" name="Object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266700</xdr:colOff>
          <xdr:row>6</xdr:row>
          <xdr:rowOff>9525</xdr:rowOff>
        </xdr:from>
        <xdr:to>
          <xdr:col>4</xdr:col>
          <xdr:colOff>428625</xdr:colOff>
          <xdr:row>6</xdr:row>
          <xdr:rowOff>295275</xdr:rowOff>
        </xdr:to>
        <xdr:sp macro="" textlink="">
          <xdr:nvSpPr>
            <xdr:cNvPr id="2056" name="Object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228600</xdr:colOff>
          <xdr:row>6</xdr:row>
          <xdr:rowOff>0</xdr:rowOff>
        </xdr:from>
        <xdr:to>
          <xdr:col>3</xdr:col>
          <xdr:colOff>523875</xdr:colOff>
          <xdr:row>6</xdr:row>
          <xdr:rowOff>323850</xdr:rowOff>
        </xdr:to>
        <xdr:sp macro="" textlink="">
          <xdr:nvSpPr>
            <xdr:cNvPr id="2057" name="Object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800100</xdr:colOff>
          <xdr:row>6</xdr:row>
          <xdr:rowOff>133350</xdr:rowOff>
        </xdr:from>
        <xdr:to>
          <xdr:col>4</xdr:col>
          <xdr:colOff>800100</xdr:colOff>
          <xdr:row>7</xdr:row>
          <xdr:rowOff>200025</xdr:rowOff>
        </xdr:to>
        <xdr:sp macro="" textlink="">
          <xdr:nvSpPr>
            <xdr:cNvPr id="2058" name="Object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304800</xdr:colOff>
          <xdr:row>1</xdr:row>
          <xdr:rowOff>161925</xdr:rowOff>
        </xdr:from>
        <xdr:to>
          <xdr:col>9</xdr:col>
          <xdr:colOff>0</xdr:colOff>
          <xdr:row>3</xdr:row>
          <xdr:rowOff>28575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266700</xdr:colOff>
          <xdr:row>2</xdr:row>
          <xdr:rowOff>133350</xdr:rowOff>
        </xdr:from>
        <xdr:to>
          <xdr:col>9</xdr:col>
          <xdr:colOff>9525</xdr:colOff>
          <xdr:row>4</xdr:row>
          <xdr:rowOff>47625</xdr:rowOff>
        </xdr:to>
        <xdr:sp macro="" textlink="">
          <xdr:nvSpPr>
            <xdr:cNvPr id="3075" name="Object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285750</xdr:colOff>
          <xdr:row>3</xdr:row>
          <xdr:rowOff>171450</xdr:rowOff>
        </xdr:from>
        <xdr:to>
          <xdr:col>8</xdr:col>
          <xdr:colOff>752475</xdr:colOff>
          <xdr:row>5</xdr:row>
          <xdr:rowOff>0</xdr:rowOff>
        </xdr:to>
        <xdr:sp macro="" textlink="">
          <xdr:nvSpPr>
            <xdr:cNvPr id="3076" name="Object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276225</xdr:colOff>
          <xdr:row>5</xdr:row>
          <xdr:rowOff>0</xdr:rowOff>
        </xdr:from>
        <xdr:to>
          <xdr:col>5</xdr:col>
          <xdr:colOff>571500</xdr:colOff>
          <xdr:row>5</xdr:row>
          <xdr:rowOff>333375</xdr:rowOff>
        </xdr:to>
        <xdr:sp macro="" textlink="">
          <xdr:nvSpPr>
            <xdr:cNvPr id="3078" name="Object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228600</xdr:colOff>
          <xdr:row>5</xdr:row>
          <xdr:rowOff>47625</xdr:rowOff>
        </xdr:from>
        <xdr:to>
          <xdr:col>2</xdr:col>
          <xdr:colOff>409575</xdr:colOff>
          <xdr:row>5</xdr:row>
          <xdr:rowOff>371475</xdr:rowOff>
        </xdr:to>
        <xdr:sp macro="" textlink="">
          <xdr:nvSpPr>
            <xdr:cNvPr id="3079" name="Object 7" hidden="1">
              <a:extLst>
                <a:ext uri="{63B3BB69-23CF-44E3-9099-C40C66FF867C}">
                  <a14:compatExt spid="_x0000_s3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295275</xdr:colOff>
          <xdr:row>5</xdr:row>
          <xdr:rowOff>0</xdr:rowOff>
        </xdr:from>
        <xdr:to>
          <xdr:col>4</xdr:col>
          <xdr:colOff>542925</xdr:colOff>
          <xdr:row>5</xdr:row>
          <xdr:rowOff>352425</xdr:rowOff>
        </xdr:to>
        <xdr:sp macro="" textlink="">
          <xdr:nvSpPr>
            <xdr:cNvPr id="3080" name="Object 8" hidden="1">
              <a:extLst>
                <a:ext uri="{63B3BB69-23CF-44E3-9099-C40C66FF867C}">
                  <a14:compatExt spid="_x0000_s30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257175</xdr:colOff>
          <xdr:row>5</xdr:row>
          <xdr:rowOff>0</xdr:rowOff>
        </xdr:from>
        <xdr:to>
          <xdr:col>3</xdr:col>
          <xdr:colOff>495300</xdr:colOff>
          <xdr:row>5</xdr:row>
          <xdr:rowOff>352425</xdr:rowOff>
        </xdr:to>
        <xdr:sp macro="" textlink="">
          <xdr:nvSpPr>
            <xdr:cNvPr id="3081" name="Object 9" hidden="1">
              <a:extLst>
                <a:ext uri="{63B3BB69-23CF-44E3-9099-C40C66FF867C}">
                  <a14:compatExt spid="_x0000_s3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800100</xdr:colOff>
          <xdr:row>5</xdr:row>
          <xdr:rowOff>133350</xdr:rowOff>
        </xdr:from>
        <xdr:to>
          <xdr:col>4</xdr:col>
          <xdr:colOff>800100</xdr:colOff>
          <xdr:row>6</xdr:row>
          <xdr:rowOff>200025</xdr:rowOff>
        </xdr:to>
        <xdr:sp macro="" textlink="">
          <xdr:nvSpPr>
            <xdr:cNvPr id="3083" name="Object 11" hidden="1">
              <a:extLst>
                <a:ext uri="{63B3BB69-23CF-44E3-9099-C40C66FF867C}">
                  <a14:compatExt spid="_x0000_s30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5.wmf"/><Relationship Id="rId18" Type="http://schemas.openxmlformats.org/officeDocument/2006/relationships/oleObject" Target="../embeddings/oleObject8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wmf"/><Relationship Id="rId12" Type="http://schemas.openxmlformats.org/officeDocument/2006/relationships/oleObject" Target="../embeddings/oleObject5.bin"/><Relationship Id="rId17" Type="http://schemas.openxmlformats.org/officeDocument/2006/relationships/image" Target="../media/image7.wmf"/><Relationship Id="rId2" Type="http://schemas.openxmlformats.org/officeDocument/2006/relationships/drawing" Target="../drawings/drawing1.xml"/><Relationship Id="rId16" Type="http://schemas.openxmlformats.org/officeDocument/2006/relationships/oleObject" Target="../embeddings/oleObject7.bin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4.wmf"/><Relationship Id="rId5" Type="http://schemas.openxmlformats.org/officeDocument/2006/relationships/image" Target="../media/image1.wmf"/><Relationship Id="rId15" Type="http://schemas.openxmlformats.org/officeDocument/2006/relationships/image" Target="../media/image6.w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wmf"/><Relationship Id="rId14" Type="http://schemas.openxmlformats.org/officeDocument/2006/relationships/oleObject" Target="../embeddings/oleObject6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wmf"/><Relationship Id="rId13" Type="http://schemas.openxmlformats.org/officeDocument/2006/relationships/oleObject" Target="../embeddings/oleObject14.bin"/><Relationship Id="rId3" Type="http://schemas.openxmlformats.org/officeDocument/2006/relationships/oleObject" Target="../embeddings/oleObject9.bin"/><Relationship Id="rId7" Type="http://schemas.openxmlformats.org/officeDocument/2006/relationships/oleObject" Target="../embeddings/oleObject11.bin"/><Relationship Id="rId12" Type="http://schemas.openxmlformats.org/officeDocument/2006/relationships/image" Target="../media/image5.wmf"/><Relationship Id="rId17" Type="http://schemas.openxmlformats.org/officeDocument/2006/relationships/oleObject" Target="../embeddings/oleObject16.bin"/><Relationship Id="rId2" Type="http://schemas.openxmlformats.org/officeDocument/2006/relationships/vmlDrawing" Target="../drawings/vmlDrawing2.vml"/><Relationship Id="rId16" Type="http://schemas.openxmlformats.org/officeDocument/2006/relationships/image" Target="../media/image7.wmf"/><Relationship Id="rId1" Type="http://schemas.openxmlformats.org/officeDocument/2006/relationships/drawing" Target="../drawings/drawing2.xml"/><Relationship Id="rId6" Type="http://schemas.openxmlformats.org/officeDocument/2006/relationships/image" Target="../media/image2.wmf"/><Relationship Id="rId11" Type="http://schemas.openxmlformats.org/officeDocument/2006/relationships/oleObject" Target="../embeddings/oleObject13.bin"/><Relationship Id="rId5" Type="http://schemas.openxmlformats.org/officeDocument/2006/relationships/oleObject" Target="../embeddings/oleObject10.bin"/><Relationship Id="rId15" Type="http://schemas.openxmlformats.org/officeDocument/2006/relationships/oleObject" Target="../embeddings/oleObject15.bin"/><Relationship Id="rId10" Type="http://schemas.openxmlformats.org/officeDocument/2006/relationships/image" Target="../media/image4.wmf"/><Relationship Id="rId4" Type="http://schemas.openxmlformats.org/officeDocument/2006/relationships/image" Target="../media/image1.wmf"/><Relationship Id="rId9" Type="http://schemas.openxmlformats.org/officeDocument/2006/relationships/oleObject" Target="../embeddings/oleObject12.bin"/><Relationship Id="rId14" Type="http://schemas.openxmlformats.org/officeDocument/2006/relationships/image" Target="../media/image6.wmf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19.bin"/><Relationship Id="rId13" Type="http://schemas.openxmlformats.org/officeDocument/2006/relationships/image" Target="../media/image5.wmf"/><Relationship Id="rId18" Type="http://schemas.openxmlformats.org/officeDocument/2006/relationships/oleObject" Target="../embeddings/oleObject24.bin"/><Relationship Id="rId3" Type="http://schemas.openxmlformats.org/officeDocument/2006/relationships/vmlDrawing" Target="../drawings/vmlDrawing3.vml"/><Relationship Id="rId7" Type="http://schemas.openxmlformats.org/officeDocument/2006/relationships/image" Target="../media/image2.wmf"/><Relationship Id="rId12" Type="http://schemas.openxmlformats.org/officeDocument/2006/relationships/oleObject" Target="../embeddings/oleObject21.bin"/><Relationship Id="rId17" Type="http://schemas.openxmlformats.org/officeDocument/2006/relationships/image" Target="../media/image7.wmf"/><Relationship Id="rId2" Type="http://schemas.openxmlformats.org/officeDocument/2006/relationships/drawing" Target="../drawings/drawing3.xml"/><Relationship Id="rId16" Type="http://schemas.openxmlformats.org/officeDocument/2006/relationships/oleObject" Target="../embeddings/oleObject23.bin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18.bin"/><Relationship Id="rId11" Type="http://schemas.openxmlformats.org/officeDocument/2006/relationships/image" Target="../media/image4.wmf"/><Relationship Id="rId5" Type="http://schemas.openxmlformats.org/officeDocument/2006/relationships/image" Target="../media/image1.wmf"/><Relationship Id="rId15" Type="http://schemas.openxmlformats.org/officeDocument/2006/relationships/image" Target="../media/image6.wmf"/><Relationship Id="rId10" Type="http://schemas.openxmlformats.org/officeDocument/2006/relationships/oleObject" Target="../embeddings/oleObject20.bin"/><Relationship Id="rId4" Type="http://schemas.openxmlformats.org/officeDocument/2006/relationships/oleObject" Target="../embeddings/oleObject17.bin"/><Relationship Id="rId9" Type="http://schemas.openxmlformats.org/officeDocument/2006/relationships/image" Target="../media/image3.wmf"/><Relationship Id="rId14" Type="http://schemas.openxmlformats.org/officeDocument/2006/relationships/oleObject" Target="../embeddings/oleObject2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39"/>
  <sheetViews>
    <sheetView showGridLines="0" zoomScale="90" zoomScaleNormal="90" workbookViewId="0">
      <pane ySplit="7" topLeftCell="A8" activePane="bottomLeft" state="frozen"/>
      <selection pane="bottomLeft" activeCell="J32" sqref="J32"/>
    </sheetView>
  </sheetViews>
  <sheetFormatPr baseColWidth="10" defaultRowHeight="15" x14ac:dyDescent="0.25"/>
  <cols>
    <col min="2" max="2" width="11.42578125" style="1"/>
    <col min="3" max="3" width="14.140625" style="3" bestFit="1" customWidth="1"/>
    <col min="4" max="4" width="13" style="3" bestFit="1" customWidth="1"/>
    <col min="5" max="5" width="12" style="3" bestFit="1" customWidth="1"/>
    <col min="6" max="6" width="13" style="3" bestFit="1" customWidth="1"/>
    <col min="7" max="7" width="10.5703125" style="3" bestFit="1" customWidth="1"/>
    <col min="8" max="8" width="12.140625" style="3" customWidth="1"/>
    <col min="9" max="9" width="15" customWidth="1"/>
    <col min="11" max="11" width="11" customWidth="1"/>
  </cols>
  <sheetData>
    <row r="1" spans="2:11" x14ac:dyDescent="0.25">
      <c r="C1" s="7"/>
      <c r="D1" s="7"/>
      <c r="E1" s="7"/>
      <c r="F1" s="7"/>
      <c r="G1" s="7"/>
      <c r="H1" s="7"/>
    </row>
    <row r="2" spans="2:11" ht="18.75" x14ac:dyDescent="0.3">
      <c r="B2" s="82" t="s">
        <v>0</v>
      </c>
      <c r="C2" s="82"/>
      <c r="D2" s="82"/>
      <c r="E2" s="82"/>
      <c r="F2" s="7"/>
      <c r="G2" s="7"/>
      <c r="H2" s="7"/>
      <c r="I2" s="25"/>
      <c r="J2" s="26">
        <v>0.1</v>
      </c>
    </row>
    <row r="3" spans="2:11" x14ac:dyDescent="0.25">
      <c r="C3" s="7"/>
      <c r="D3" s="7"/>
      <c r="E3" s="7"/>
      <c r="F3" s="7"/>
      <c r="G3" s="7"/>
      <c r="H3" s="7"/>
      <c r="I3" s="25"/>
      <c r="J3" s="26">
        <v>0.1</v>
      </c>
    </row>
    <row r="4" spans="2:11" x14ac:dyDescent="0.25">
      <c r="C4" s="7"/>
      <c r="D4" s="7"/>
      <c r="E4" s="7"/>
      <c r="F4" s="7"/>
      <c r="G4" s="7"/>
      <c r="H4" s="7"/>
      <c r="I4" s="27"/>
      <c r="J4" s="26">
        <v>1</v>
      </c>
    </row>
    <row r="5" spans="2:11" x14ac:dyDescent="0.25">
      <c r="C5" s="7"/>
      <c r="D5" s="7"/>
      <c r="E5" s="7"/>
      <c r="F5" s="7"/>
      <c r="G5" s="7"/>
      <c r="H5" s="7"/>
    </row>
    <row r="6" spans="2:11" ht="27.75" customHeight="1" x14ac:dyDescent="0.25">
      <c r="B6" s="84" t="s">
        <v>1</v>
      </c>
      <c r="C6" s="14"/>
      <c r="D6" s="14"/>
      <c r="E6" s="14"/>
      <c r="F6" s="14"/>
      <c r="G6" s="83" t="s">
        <v>7</v>
      </c>
      <c r="H6" s="83" t="s">
        <v>8</v>
      </c>
      <c r="I6" s="83" t="s">
        <v>2</v>
      </c>
      <c r="J6" s="83" t="s">
        <v>9</v>
      </c>
      <c r="K6" s="83" t="s">
        <v>8</v>
      </c>
    </row>
    <row r="7" spans="2:11" ht="27.75" customHeight="1" x14ac:dyDescent="0.25">
      <c r="B7" s="84"/>
      <c r="C7" s="10" t="s">
        <v>3</v>
      </c>
      <c r="D7" s="11" t="s">
        <v>4</v>
      </c>
      <c r="E7" s="11" t="s">
        <v>5</v>
      </c>
      <c r="F7" s="11" t="s">
        <v>6</v>
      </c>
      <c r="G7" s="83"/>
      <c r="H7" s="83"/>
      <c r="I7" s="83"/>
      <c r="J7" s="83"/>
      <c r="K7" s="83"/>
    </row>
    <row r="8" spans="2:11" x14ac:dyDescent="0.25">
      <c r="B8" s="4">
        <v>40360</v>
      </c>
      <c r="C8" s="5">
        <v>945775</v>
      </c>
      <c r="D8" s="5">
        <f>C8</f>
        <v>945775</v>
      </c>
      <c r="E8" s="5">
        <v>0</v>
      </c>
      <c r="F8" s="5"/>
      <c r="G8" s="5"/>
      <c r="H8" s="5"/>
      <c r="I8" s="5"/>
      <c r="J8" s="5"/>
      <c r="K8" s="5"/>
    </row>
    <row r="9" spans="2:11" x14ac:dyDescent="0.25">
      <c r="B9" s="4">
        <v>40391</v>
      </c>
      <c r="C9" s="5">
        <v>1261190</v>
      </c>
      <c r="D9" s="5">
        <f t="shared" ref="D9:D31" si="0">$J$2*C9+(1-$J$3)*(D8+E8)</f>
        <v>977316.5</v>
      </c>
      <c r="E9" s="5">
        <f>$J$3*(D9-D8)+(1-$J$4)*E8</f>
        <v>3154.15</v>
      </c>
      <c r="F9" s="5">
        <f>D8+1*E8</f>
        <v>945775</v>
      </c>
      <c r="G9" s="5"/>
      <c r="H9" s="5"/>
      <c r="I9" s="5"/>
      <c r="J9" s="5"/>
      <c r="K9" s="5"/>
    </row>
    <row r="10" spans="2:11" x14ac:dyDescent="0.25">
      <c r="B10" s="4">
        <v>40422</v>
      </c>
      <c r="C10" s="5">
        <v>692561</v>
      </c>
      <c r="D10" s="5">
        <f t="shared" si="0"/>
        <v>951679.68500000006</v>
      </c>
      <c r="E10" s="5">
        <f t="shared" ref="E10:E31" si="1">$J$3*(D10-D9)+(1-$J$3)*E9</f>
        <v>275.05350000000544</v>
      </c>
      <c r="F10" s="5">
        <f t="shared" ref="F10:F31" si="2">D9+1*E9</f>
        <v>980470.65</v>
      </c>
      <c r="G10" s="5"/>
      <c r="H10" s="5"/>
      <c r="I10" s="5"/>
      <c r="J10" s="5"/>
      <c r="K10" s="5"/>
    </row>
    <row r="11" spans="2:11" x14ac:dyDescent="0.25">
      <c r="B11" s="4">
        <v>40452</v>
      </c>
      <c r="C11" s="5">
        <v>1218357</v>
      </c>
      <c r="D11" s="5">
        <f t="shared" si="0"/>
        <v>978594.96465000021</v>
      </c>
      <c r="E11" s="5">
        <f t="shared" si="1"/>
        <v>2939.0761150000208</v>
      </c>
      <c r="F11" s="5">
        <f t="shared" si="2"/>
        <v>951954.73850000009</v>
      </c>
      <c r="G11" s="5"/>
      <c r="H11" s="5"/>
      <c r="I11" s="5"/>
      <c r="J11" s="5"/>
      <c r="K11" s="5"/>
    </row>
    <row r="12" spans="2:11" x14ac:dyDescent="0.25">
      <c r="B12" s="4">
        <v>40483</v>
      </c>
      <c r="C12" s="5">
        <v>917663</v>
      </c>
      <c r="D12" s="5">
        <f t="shared" si="0"/>
        <v>975146.93668850034</v>
      </c>
      <c r="E12" s="5">
        <f t="shared" si="1"/>
        <v>2300.3657073500312</v>
      </c>
      <c r="F12" s="5">
        <f t="shared" si="2"/>
        <v>981534.04076500027</v>
      </c>
      <c r="G12" s="5"/>
      <c r="H12" s="5"/>
      <c r="I12" s="5"/>
      <c r="J12" s="5"/>
      <c r="K12" s="5"/>
    </row>
    <row r="13" spans="2:11" x14ac:dyDescent="0.25">
      <c r="B13" s="4">
        <v>40513</v>
      </c>
      <c r="C13" s="5">
        <v>352300</v>
      </c>
      <c r="D13" s="5">
        <f t="shared" si="0"/>
        <v>914932.57215626538</v>
      </c>
      <c r="E13" s="5">
        <f t="shared" si="1"/>
        <v>-3951.1073166084684</v>
      </c>
      <c r="F13" s="5">
        <f t="shared" si="2"/>
        <v>977447.30239585042</v>
      </c>
      <c r="G13" s="5"/>
      <c r="H13" s="5"/>
      <c r="I13" s="5"/>
      <c r="J13" s="5"/>
      <c r="K13" s="5"/>
    </row>
    <row r="14" spans="2:11" x14ac:dyDescent="0.25">
      <c r="B14" s="4">
        <v>40544</v>
      </c>
      <c r="C14" s="5">
        <v>1284054</v>
      </c>
      <c r="D14" s="5">
        <f t="shared" si="0"/>
        <v>948288.71835569129</v>
      </c>
      <c r="E14" s="5">
        <f t="shared" si="1"/>
        <v>-220.38196500503</v>
      </c>
      <c r="F14" s="5">
        <f t="shared" si="2"/>
        <v>910981.46483965695</v>
      </c>
      <c r="G14" s="5">
        <f>ABS(F14-C14)</f>
        <v>373072.53516034305</v>
      </c>
      <c r="H14" s="41">
        <f>1-(G14/F14)</f>
        <v>0.59047187065874274</v>
      </c>
      <c r="I14" s="5">
        <f>AVERAGE(C8:C13)</f>
        <v>897974.33333333337</v>
      </c>
      <c r="J14" s="5">
        <f>+ABS(I14-C14)</f>
        <v>386079.66666666663</v>
      </c>
      <c r="K14" s="41">
        <f>1-(J14/I14)</f>
        <v>0.57005489763441641</v>
      </c>
    </row>
    <row r="15" spans="2:11" x14ac:dyDescent="0.25">
      <c r="B15" s="4">
        <v>40575</v>
      </c>
      <c r="C15" s="5">
        <v>972411</v>
      </c>
      <c r="D15" s="5">
        <f t="shared" si="0"/>
        <v>950502.60275161755</v>
      </c>
      <c r="E15" s="5">
        <f t="shared" si="1"/>
        <v>23.044671088098966</v>
      </c>
      <c r="F15" s="5">
        <f t="shared" si="2"/>
        <v>948068.33639068622</v>
      </c>
      <c r="G15" s="5">
        <f t="shared" ref="G15:G31" si="3">ABS(F15-C15)</f>
        <v>24342.663609313779</v>
      </c>
      <c r="H15" s="41">
        <f t="shared" ref="H15:H31" si="4">1-(G15/F15)</f>
        <v>0.97432393565427278</v>
      </c>
      <c r="I15" s="5">
        <f t="shared" ref="I15:I31" si="5">AVERAGE(C9:C14)</f>
        <v>954354.16666666663</v>
      </c>
      <c r="J15" s="5">
        <f t="shared" ref="J15:J31" si="6">+ABS(I15-C15)</f>
        <v>18056.833333333372</v>
      </c>
      <c r="K15" s="41">
        <f t="shared" ref="K15:K31" si="7">1-(J15/I15)</f>
        <v>0.98107952585736424</v>
      </c>
    </row>
    <row r="16" spans="2:11" x14ac:dyDescent="0.25">
      <c r="B16" s="4">
        <v>40603</v>
      </c>
      <c r="C16" s="5">
        <v>1206077</v>
      </c>
      <c r="D16" s="5">
        <f t="shared" si="0"/>
        <v>976080.78268043511</v>
      </c>
      <c r="E16" s="5">
        <f t="shared" si="1"/>
        <v>2578.5581968610445</v>
      </c>
      <c r="F16" s="5">
        <f t="shared" si="2"/>
        <v>950525.64742270566</v>
      </c>
      <c r="G16" s="5">
        <f t="shared" si="3"/>
        <v>255551.35257729434</v>
      </c>
      <c r="H16" s="41">
        <f t="shared" si="4"/>
        <v>0.73114733592911796</v>
      </c>
      <c r="I16" s="5">
        <f t="shared" si="5"/>
        <v>906224.33333333337</v>
      </c>
      <c r="J16" s="5">
        <f t="shared" si="6"/>
        <v>299852.66666666663</v>
      </c>
      <c r="K16" s="41">
        <f t="shared" si="7"/>
        <v>0.66911872078767853</v>
      </c>
    </row>
    <row r="17" spans="2:12" x14ac:dyDescent="0.25">
      <c r="B17" s="4">
        <v>40634</v>
      </c>
      <c r="C17" s="5">
        <v>1056456</v>
      </c>
      <c r="D17" s="5">
        <f t="shared" si="0"/>
        <v>986439.0067895666</v>
      </c>
      <c r="E17" s="5">
        <f t="shared" si="1"/>
        <v>3356.5247880880897</v>
      </c>
      <c r="F17" s="5">
        <f t="shared" si="2"/>
        <v>978659.34087729617</v>
      </c>
      <c r="G17" s="5">
        <f t="shared" si="3"/>
        <v>77796.65912270383</v>
      </c>
      <c r="H17" s="41">
        <f t="shared" si="4"/>
        <v>0.92050690585248507</v>
      </c>
      <c r="I17" s="5">
        <f t="shared" si="5"/>
        <v>991810.33333333337</v>
      </c>
      <c r="J17" s="5">
        <f t="shared" si="6"/>
        <v>64645.666666666628</v>
      </c>
      <c r="K17" s="41">
        <f t="shared" si="7"/>
        <v>0.93482053524346564</v>
      </c>
    </row>
    <row r="18" spans="2:12" x14ac:dyDescent="0.25">
      <c r="B18" s="4">
        <v>40664</v>
      </c>
      <c r="C18" s="5">
        <v>1211680</v>
      </c>
      <c r="D18" s="5">
        <f t="shared" si="0"/>
        <v>1011983.9784198892</v>
      </c>
      <c r="E18" s="5">
        <f t="shared" si="1"/>
        <v>5575.3694723115441</v>
      </c>
      <c r="F18" s="5">
        <f t="shared" si="2"/>
        <v>989795.53157765465</v>
      </c>
      <c r="G18" s="5">
        <f t="shared" si="3"/>
        <v>221884.46842234535</v>
      </c>
      <c r="H18" s="41">
        <f t="shared" si="4"/>
        <v>0.77582797522971303</v>
      </c>
      <c r="I18" s="5">
        <f t="shared" si="5"/>
        <v>964826.83333333337</v>
      </c>
      <c r="J18" s="5">
        <f t="shared" si="6"/>
        <v>246853.16666666663</v>
      </c>
      <c r="K18" s="41">
        <f t="shared" si="7"/>
        <v>0.74414769766111744</v>
      </c>
    </row>
    <row r="19" spans="2:12" x14ac:dyDescent="0.25">
      <c r="B19" s="4">
        <v>40695</v>
      </c>
      <c r="C19" s="5">
        <v>1192073</v>
      </c>
      <c r="D19" s="5">
        <f t="shared" si="0"/>
        <v>1035010.7131029807</v>
      </c>
      <c r="E19" s="5">
        <f t="shared" si="1"/>
        <v>7320.5059933895427</v>
      </c>
      <c r="F19" s="5">
        <f t="shared" si="2"/>
        <v>1017559.3478922008</v>
      </c>
      <c r="G19" s="5">
        <f t="shared" si="3"/>
        <v>174513.65210779919</v>
      </c>
      <c r="H19" s="41">
        <f t="shared" si="4"/>
        <v>0.8284978144328472</v>
      </c>
      <c r="I19" s="5">
        <f t="shared" si="5"/>
        <v>1013829.6666666666</v>
      </c>
      <c r="J19" s="5">
        <f t="shared" si="6"/>
        <v>178243.33333333337</v>
      </c>
      <c r="K19" s="41">
        <f t="shared" si="7"/>
        <v>0.824188086821948</v>
      </c>
    </row>
    <row r="20" spans="2:12" x14ac:dyDescent="0.25">
      <c r="B20" s="4">
        <v>40725</v>
      </c>
      <c r="C20" s="5">
        <v>880271</v>
      </c>
      <c r="D20" s="5">
        <f t="shared" si="0"/>
        <v>1026125.1971867332</v>
      </c>
      <c r="E20" s="5">
        <f t="shared" si="1"/>
        <v>5699.903802425838</v>
      </c>
      <c r="F20" s="5">
        <f t="shared" si="2"/>
        <v>1042331.2190963703</v>
      </c>
      <c r="G20" s="5">
        <f t="shared" si="3"/>
        <v>162060.21909637027</v>
      </c>
      <c r="H20" s="41">
        <f t="shared" si="4"/>
        <v>0.84452138041412073</v>
      </c>
      <c r="I20" s="5">
        <f t="shared" si="5"/>
        <v>1153791.8333333333</v>
      </c>
      <c r="J20" s="5">
        <f t="shared" si="6"/>
        <v>273520.83333333326</v>
      </c>
      <c r="K20" s="41">
        <f t="shared" si="7"/>
        <v>0.76293745073309738</v>
      </c>
    </row>
    <row r="21" spans="2:12" x14ac:dyDescent="0.25">
      <c r="B21" s="4">
        <v>40756</v>
      </c>
      <c r="C21" s="5">
        <v>1950547</v>
      </c>
      <c r="D21" s="5">
        <f t="shared" si="0"/>
        <v>1123697.2908902431</v>
      </c>
      <c r="E21" s="5">
        <f t="shared" si="1"/>
        <v>14887.122792534243</v>
      </c>
      <c r="F21" s="5">
        <f t="shared" si="2"/>
        <v>1031825.1009891591</v>
      </c>
      <c r="G21" s="5">
        <f t="shared" si="3"/>
        <v>918721.89901084092</v>
      </c>
      <c r="H21" s="41">
        <f t="shared" si="4"/>
        <v>0.10961470298589537</v>
      </c>
      <c r="I21" s="5">
        <f t="shared" si="5"/>
        <v>1086494.6666666667</v>
      </c>
      <c r="J21" s="5">
        <f t="shared" si="6"/>
        <v>864052.33333333326</v>
      </c>
      <c r="K21" s="41">
        <f t="shared" si="7"/>
        <v>0.20473393948244578</v>
      </c>
    </row>
    <row r="22" spans="2:12" x14ac:dyDescent="0.25">
      <c r="B22" s="4">
        <v>40787</v>
      </c>
      <c r="C22" s="5">
        <v>1334862</v>
      </c>
      <c r="D22" s="5">
        <f t="shared" si="0"/>
        <v>1158212.1723144997</v>
      </c>
      <c r="E22" s="5">
        <f t="shared" si="1"/>
        <v>16849.898655706478</v>
      </c>
      <c r="F22" s="5">
        <f t="shared" si="2"/>
        <v>1138584.4136827774</v>
      </c>
      <c r="G22" s="5">
        <f t="shared" si="3"/>
        <v>196277.58631722257</v>
      </c>
      <c r="H22" s="41">
        <f t="shared" si="4"/>
        <v>0.82761261795042651</v>
      </c>
      <c r="I22" s="5">
        <f t="shared" si="5"/>
        <v>1249517.3333333333</v>
      </c>
      <c r="J22" s="5">
        <f t="shared" si="6"/>
        <v>85344.666666666744</v>
      </c>
      <c r="K22" s="41">
        <f t="shared" si="7"/>
        <v>0.93169789294639627</v>
      </c>
    </row>
    <row r="23" spans="2:12" x14ac:dyDescent="0.25">
      <c r="B23" s="4">
        <v>40817</v>
      </c>
      <c r="C23" s="5">
        <v>1843640</v>
      </c>
      <c r="D23" s="5">
        <f t="shared" si="0"/>
        <v>1241919.8638731856</v>
      </c>
      <c r="E23" s="5">
        <f t="shared" si="1"/>
        <v>23535.677946004416</v>
      </c>
      <c r="F23" s="5">
        <f t="shared" si="2"/>
        <v>1175062.0709702063</v>
      </c>
      <c r="G23" s="5">
        <f t="shared" si="3"/>
        <v>668577.92902979371</v>
      </c>
      <c r="H23" s="41">
        <f t="shared" si="4"/>
        <v>0.43102756395007025</v>
      </c>
      <c r="I23" s="5">
        <f t="shared" si="5"/>
        <v>1270981.5</v>
      </c>
      <c r="J23" s="5">
        <f t="shared" si="6"/>
        <v>572658.5</v>
      </c>
      <c r="K23" s="41">
        <f t="shared" si="7"/>
        <v>0.5494360067396733</v>
      </c>
    </row>
    <row r="24" spans="2:12" x14ac:dyDescent="0.25">
      <c r="B24" s="4">
        <v>40848</v>
      </c>
      <c r="C24" s="5">
        <v>1081329</v>
      </c>
      <c r="D24" s="5">
        <f t="shared" si="0"/>
        <v>1247042.8876372708</v>
      </c>
      <c r="E24" s="5">
        <f t="shared" si="1"/>
        <v>21694.412527812503</v>
      </c>
      <c r="F24" s="5">
        <f t="shared" si="2"/>
        <v>1265455.5418191899</v>
      </c>
      <c r="G24" s="5">
        <f t="shared" si="3"/>
        <v>184126.54181918991</v>
      </c>
      <c r="H24" s="41">
        <f t="shared" si="4"/>
        <v>0.85449781858437013</v>
      </c>
      <c r="I24" s="5">
        <f t="shared" si="5"/>
        <v>1402178.8333333333</v>
      </c>
      <c r="J24" s="5">
        <f t="shared" si="6"/>
        <v>320849.83333333326</v>
      </c>
      <c r="K24" s="41">
        <f t="shared" si="7"/>
        <v>0.77117766599671733</v>
      </c>
    </row>
    <row r="25" spans="2:12" x14ac:dyDescent="0.25">
      <c r="B25" s="4">
        <v>40878</v>
      </c>
      <c r="C25" s="5">
        <v>815774</v>
      </c>
      <c r="D25" s="5">
        <f t="shared" si="0"/>
        <v>1223440.9701485748</v>
      </c>
      <c r="E25" s="5">
        <f t="shared" si="1"/>
        <v>17164.779526161648</v>
      </c>
      <c r="F25" s="5">
        <f t="shared" si="2"/>
        <v>1268737.3001650833</v>
      </c>
      <c r="G25" s="5">
        <f t="shared" si="3"/>
        <v>452963.30016508326</v>
      </c>
      <c r="H25" s="41">
        <f t="shared" si="4"/>
        <v>0.64298101734208857</v>
      </c>
      <c r="I25" s="5">
        <f t="shared" si="5"/>
        <v>1380453.6666666667</v>
      </c>
      <c r="J25" s="5">
        <f t="shared" si="6"/>
        <v>564679.66666666674</v>
      </c>
      <c r="K25" s="41">
        <f t="shared" si="7"/>
        <v>0.59094630967935413</v>
      </c>
    </row>
    <row r="26" spans="2:12" x14ac:dyDescent="0.25">
      <c r="B26" s="4">
        <v>40909</v>
      </c>
      <c r="C26" s="5">
        <v>957896</v>
      </c>
      <c r="D26" s="5">
        <f t="shared" si="0"/>
        <v>1212334.7747072631</v>
      </c>
      <c r="E26" s="5">
        <f t="shared" si="1"/>
        <v>14337.682029414316</v>
      </c>
      <c r="F26" s="5">
        <f t="shared" si="2"/>
        <v>1240605.7496747365</v>
      </c>
      <c r="G26" s="5">
        <f t="shared" si="3"/>
        <v>282709.74967473652</v>
      </c>
      <c r="H26" s="41">
        <f t="shared" si="4"/>
        <v>0.77211958775069545</v>
      </c>
      <c r="I26" s="5">
        <f t="shared" si="5"/>
        <v>1317737.1666666667</v>
      </c>
      <c r="J26" s="5">
        <f t="shared" si="6"/>
        <v>359841.16666666674</v>
      </c>
      <c r="K26" s="41">
        <f t="shared" si="7"/>
        <v>0.72692493179279682</v>
      </c>
    </row>
    <row r="27" spans="2:12" x14ac:dyDescent="0.25">
      <c r="B27" s="4">
        <v>40940</v>
      </c>
      <c r="C27" s="5">
        <v>991374</v>
      </c>
      <c r="D27" s="5">
        <f t="shared" si="0"/>
        <v>1203142.6110630096</v>
      </c>
      <c r="E27" s="5">
        <f t="shared" si="1"/>
        <v>11984.697462047534</v>
      </c>
      <c r="F27" s="5">
        <f t="shared" si="2"/>
        <v>1226672.4567366773</v>
      </c>
      <c r="G27" s="5">
        <f t="shared" si="3"/>
        <v>235298.45673667733</v>
      </c>
      <c r="H27" s="41">
        <f t="shared" si="4"/>
        <v>0.80818151133625116</v>
      </c>
      <c r="I27" s="5">
        <f t="shared" si="5"/>
        <v>1330674.6666666667</v>
      </c>
      <c r="J27" s="5">
        <f t="shared" si="6"/>
        <v>339300.66666666674</v>
      </c>
      <c r="K27" s="41">
        <f t="shared" si="7"/>
        <v>0.74501606202768311</v>
      </c>
    </row>
    <row r="28" spans="2:12" x14ac:dyDescent="0.25">
      <c r="B28" s="4">
        <v>40969</v>
      </c>
      <c r="C28" s="5">
        <v>1122492</v>
      </c>
      <c r="D28" s="5">
        <f t="shared" si="0"/>
        <v>1205863.7776725513</v>
      </c>
      <c r="E28" s="5">
        <f t="shared" si="1"/>
        <v>11058.344376796955</v>
      </c>
      <c r="F28" s="5">
        <f t="shared" si="2"/>
        <v>1215127.308525057</v>
      </c>
      <c r="G28" s="5">
        <f t="shared" si="3"/>
        <v>92635.308525057044</v>
      </c>
      <c r="H28" s="41">
        <f t="shared" si="4"/>
        <v>0.92376493567781026</v>
      </c>
      <c r="I28" s="5">
        <f t="shared" si="5"/>
        <v>1170812.5</v>
      </c>
      <c r="J28" s="5">
        <f t="shared" si="6"/>
        <v>48320.5</v>
      </c>
      <c r="K28" s="41">
        <f t="shared" si="7"/>
        <v>0.95872908770618692</v>
      </c>
    </row>
    <row r="29" spans="2:12" x14ac:dyDescent="0.25">
      <c r="B29" s="4">
        <v>41000</v>
      </c>
      <c r="C29" s="5">
        <v>1090146</v>
      </c>
      <c r="D29" s="5">
        <f t="shared" si="0"/>
        <v>1204244.5098444135</v>
      </c>
      <c r="E29" s="5">
        <f t="shared" si="1"/>
        <v>9790.5831563034735</v>
      </c>
      <c r="F29" s="5">
        <f t="shared" si="2"/>
        <v>1216922.1220493482</v>
      </c>
      <c r="G29" s="5">
        <f t="shared" si="3"/>
        <v>126776.1220493482</v>
      </c>
      <c r="H29" s="41">
        <f t="shared" si="4"/>
        <v>0.8958223211228572</v>
      </c>
      <c r="I29" s="5">
        <f t="shared" si="5"/>
        <v>1135417.5</v>
      </c>
      <c r="J29" s="5">
        <f t="shared" si="6"/>
        <v>45271.5</v>
      </c>
      <c r="K29" s="41">
        <f t="shared" si="7"/>
        <v>0.96012788247494862</v>
      </c>
    </row>
    <row r="30" spans="2:12" x14ac:dyDescent="0.25">
      <c r="B30" s="4">
        <v>41030</v>
      </c>
      <c r="C30" s="5">
        <v>947611</v>
      </c>
      <c r="D30" s="5">
        <f t="shared" si="0"/>
        <v>1187392.6837006453</v>
      </c>
      <c r="E30" s="5">
        <f t="shared" si="1"/>
        <v>7126.3422262963113</v>
      </c>
      <c r="F30" s="5">
        <f t="shared" si="2"/>
        <v>1214035.093000717</v>
      </c>
      <c r="G30" s="5">
        <f t="shared" si="3"/>
        <v>266424.093000717</v>
      </c>
      <c r="H30" s="41">
        <f t="shared" si="4"/>
        <v>0.78054662955236365</v>
      </c>
      <c r="I30" s="5">
        <f t="shared" si="5"/>
        <v>1009835.1666666666</v>
      </c>
      <c r="J30" s="5">
        <f t="shared" si="6"/>
        <v>62224.166666666628</v>
      </c>
      <c r="K30" s="41">
        <f t="shared" si="7"/>
        <v>0.93838185802930552</v>
      </c>
    </row>
    <row r="31" spans="2:12" x14ac:dyDescent="0.25">
      <c r="B31" s="4">
        <v>41061</v>
      </c>
      <c r="C31" s="5">
        <v>972620</v>
      </c>
      <c r="D31" s="5">
        <f t="shared" si="0"/>
        <v>1172329.1233342474</v>
      </c>
      <c r="E31" s="5">
        <f t="shared" si="1"/>
        <v>4907.3519670268843</v>
      </c>
      <c r="F31" s="5">
        <f t="shared" si="2"/>
        <v>1194519.0259269415</v>
      </c>
      <c r="G31" s="5">
        <f t="shared" si="3"/>
        <v>221899.02592694154</v>
      </c>
      <c r="H31" s="41">
        <f t="shared" si="4"/>
        <v>0.81423567049947243</v>
      </c>
      <c r="I31" s="5">
        <f t="shared" si="5"/>
        <v>987548.83333333337</v>
      </c>
      <c r="J31" s="5">
        <f t="shared" si="6"/>
        <v>14928.833333333372</v>
      </c>
      <c r="K31" s="41">
        <f t="shared" si="7"/>
        <v>0.98488294165368695</v>
      </c>
    </row>
    <row r="32" spans="2:12" x14ac:dyDescent="0.25">
      <c r="B32" s="32" t="s">
        <v>10</v>
      </c>
      <c r="C32" s="29"/>
      <c r="D32" s="29"/>
      <c r="E32" s="29"/>
      <c r="F32" s="78">
        <f>SUM(F14:F31)</f>
        <v>20025467.071636464</v>
      </c>
      <c r="G32" s="30">
        <f>SUM(G14:G31)</f>
        <v>4935631.5623517781</v>
      </c>
      <c r="H32" s="20">
        <f>1-(G32/SUM(F14:F31))</f>
        <v>0.753532262458813</v>
      </c>
      <c r="I32" s="78">
        <f>SUM(I14:I31)</f>
        <v>20224463.333333332</v>
      </c>
      <c r="J32" s="30">
        <f>SUM(J14:J31)</f>
        <v>4744724.0000000009</v>
      </c>
      <c r="K32" s="20">
        <f>1-(J32/SUM(I14:I31))</f>
        <v>0.76539679091608359</v>
      </c>
      <c r="L32" s="31">
        <f>+H32-K32</f>
        <v>-1.1864528457270596E-2</v>
      </c>
    </row>
    <row r="33" spans="2:10" x14ac:dyDescent="0.25">
      <c r="I33" s="19"/>
      <c r="J33" s="33"/>
    </row>
    <row r="34" spans="2:10" x14ac:dyDescent="0.25">
      <c r="B34" s="4">
        <v>41091</v>
      </c>
      <c r="C34" s="9"/>
      <c r="D34" s="8"/>
      <c r="E34" s="8"/>
      <c r="F34" s="5">
        <f>D31+1*E31</f>
        <v>1177236.4753012743</v>
      </c>
      <c r="G34" s="18"/>
      <c r="H34" s="12"/>
      <c r="I34" s="5">
        <f>+AVERAGE($C$26:$C$31)</f>
        <v>1013689.8333333334</v>
      </c>
    </row>
    <row r="35" spans="2:10" x14ac:dyDescent="0.25">
      <c r="B35" s="4">
        <v>41122</v>
      </c>
      <c r="C35" s="9"/>
      <c r="D35" s="8"/>
      <c r="E35" s="8"/>
      <c r="F35" s="5">
        <f>$D$31+2*$E$31</f>
        <v>1182143.827268301</v>
      </c>
      <c r="G35" s="12"/>
      <c r="H35" s="12"/>
      <c r="I35" s="5">
        <f t="shared" ref="I35:I39" si="8">+AVERAGE($C$26:$C$31)</f>
        <v>1013689.8333333334</v>
      </c>
    </row>
    <row r="36" spans="2:10" x14ac:dyDescent="0.25">
      <c r="B36" s="4">
        <v>41153</v>
      </c>
      <c r="C36" s="9"/>
      <c r="D36" s="8"/>
      <c r="E36" s="8"/>
      <c r="F36" s="5">
        <f>$D$31+3*$E$31</f>
        <v>1187051.179235328</v>
      </c>
      <c r="G36" s="12"/>
      <c r="H36" s="12"/>
      <c r="I36" s="5">
        <f t="shared" si="8"/>
        <v>1013689.8333333334</v>
      </c>
    </row>
    <row r="37" spans="2:10" x14ac:dyDescent="0.25">
      <c r="B37" s="4">
        <v>41183</v>
      </c>
      <c r="C37" s="9"/>
      <c r="D37" s="8"/>
      <c r="E37" s="8"/>
      <c r="F37" s="5">
        <f>$D$31+4*$E$31</f>
        <v>1191958.5312023549</v>
      </c>
      <c r="G37" s="12"/>
      <c r="H37" s="12"/>
      <c r="I37" s="5">
        <f t="shared" si="8"/>
        <v>1013689.8333333334</v>
      </c>
    </row>
    <row r="38" spans="2:10" x14ac:dyDescent="0.25">
      <c r="B38" s="4">
        <v>41214</v>
      </c>
      <c r="C38" s="9"/>
      <c r="D38" s="8"/>
      <c r="E38" s="8"/>
      <c r="F38" s="5">
        <f>$D$31+5*$E$31</f>
        <v>1196865.8831693819</v>
      </c>
      <c r="G38" s="12"/>
      <c r="H38" s="12"/>
      <c r="I38" s="5">
        <f t="shared" si="8"/>
        <v>1013689.8333333334</v>
      </c>
    </row>
    <row r="39" spans="2:10" x14ac:dyDescent="0.25">
      <c r="B39" s="4">
        <v>41244</v>
      </c>
      <c r="C39" s="9"/>
      <c r="D39" s="8"/>
      <c r="E39" s="8"/>
      <c r="F39" s="5">
        <f>$D$31+6*$E$31</f>
        <v>1201773.2351364086</v>
      </c>
      <c r="G39" s="12"/>
      <c r="H39" s="12"/>
      <c r="I39" s="5">
        <f t="shared" si="8"/>
        <v>1013689.8333333334</v>
      </c>
    </row>
  </sheetData>
  <mergeCells count="7">
    <mergeCell ref="B2:E2"/>
    <mergeCell ref="G6:G7"/>
    <mergeCell ref="H6:H7"/>
    <mergeCell ref="K6:K7"/>
    <mergeCell ref="J6:J7"/>
    <mergeCell ref="I6:I7"/>
    <mergeCell ref="B6:B7"/>
  </mergeCells>
  <pageMargins left="0.7" right="0.7" top="0.75" bottom="0.75" header="0.3" footer="0.3"/>
  <pageSetup orientation="portrait" r:id="rId1"/>
  <ignoredErrors>
    <ignoredError sqref="I14:I31" formulaRange="1"/>
  </ignoredErrors>
  <drawing r:id="rId2"/>
  <legacyDrawing r:id="rId3"/>
  <oleObjects>
    <mc:AlternateContent xmlns:mc="http://schemas.openxmlformats.org/markup-compatibility/2006">
      <mc:Choice Requires="x14">
        <oleObject progId="Equation.3" shapeId="1041" r:id="rId4">
          <objectPr defaultSize="0" autoPict="0" r:id="rId5">
            <anchor moveWithCells="1" sizeWithCells="1">
              <from>
                <xdr:col>8</xdr:col>
                <xdr:colOff>276225</xdr:colOff>
                <xdr:row>1</xdr:row>
                <xdr:rowOff>0</xdr:rowOff>
              </from>
              <to>
                <xdr:col>8</xdr:col>
                <xdr:colOff>971550</xdr:colOff>
                <xdr:row>2</xdr:row>
                <xdr:rowOff>9525</xdr:rowOff>
              </to>
            </anchor>
          </objectPr>
        </oleObject>
      </mc:Choice>
      <mc:Fallback>
        <oleObject progId="Equation.3" shapeId="1041" r:id="rId4"/>
      </mc:Fallback>
    </mc:AlternateContent>
    <mc:AlternateContent xmlns:mc="http://schemas.openxmlformats.org/markup-compatibility/2006">
      <mc:Choice Requires="x14">
        <oleObject progId="Equation.3" shapeId="1042" r:id="rId6">
          <objectPr defaultSize="0" autoPict="0" r:id="rId7">
            <anchor moveWithCells="1" sizeWithCells="1">
              <from>
                <xdr:col>8</xdr:col>
                <xdr:colOff>219075</xdr:colOff>
                <xdr:row>1</xdr:row>
                <xdr:rowOff>161925</xdr:rowOff>
              </from>
              <to>
                <xdr:col>9</xdr:col>
                <xdr:colOff>57150</xdr:colOff>
                <xdr:row>3</xdr:row>
                <xdr:rowOff>47625</xdr:rowOff>
              </to>
            </anchor>
          </objectPr>
        </oleObject>
      </mc:Choice>
      <mc:Fallback>
        <oleObject progId="Equation.3" shapeId="1042" r:id="rId6"/>
      </mc:Fallback>
    </mc:AlternateContent>
    <mc:AlternateContent xmlns:mc="http://schemas.openxmlformats.org/markup-compatibility/2006">
      <mc:Choice Requires="x14">
        <oleObject progId="Equation.3" shapeId="1043" r:id="rId8">
          <objectPr defaultSize="0" autoPict="0" r:id="rId9">
            <anchor moveWithCells="1" sizeWithCells="1">
              <from>
                <xdr:col>8</xdr:col>
                <xdr:colOff>219075</xdr:colOff>
                <xdr:row>2</xdr:row>
                <xdr:rowOff>161925</xdr:rowOff>
              </from>
              <to>
                <xdr:col>9</xdr:col>
                <xdr:colOff>9525</xdr:colOff>
                <xdr:row>4</xdr:row>
                <xdr:rowOff>66675</xdr:rowOff>
              </to>
            </anchor>
          </objectPr>
        </oleObject>
      </mc:Choice>
      <mc:Fallback>
        <oleObject progId="Equation.3" shapeId="1043" r:id="rId8"/>
      </mc:Fallback>
    </mc:AlternateContent>
    <mc:AlternateContent xmlns:mc="http://schemas.openxmlformats.org/markup-compatibility/2006">
      <mc:Choice Requires="x14">
        <oleObject progId="Equation.3" shapeId="1045" r:id="rId10">
          <objectPr defaultSize="0" autoPict="0" r:id="rId11">
            <anchor moveWithCells="1" sizeWithCells="1">
              <from>
                <xdr:col>5</xdr:col>
                <xdr:colOff>190500</xdr:colOff>
                <xdr:row>5</xdr:row>
                <xdr:rowOff>19050</xdr:rowOff>
              </from>
              <to>
                <xdr:col>5</xdr:col>
                <xdr:colOff>609600</xdr:colOff>
                <xdr:row>5</xdr:row>
                <xdr:rowOff>295275</xdr:rowOff>
              </to>
            </anchor>
          </objectPr>
        </oleObject>
      </mc:Choice>
      <mc:Fallback>
        <oleObject progId="Equation.3" shapeId="1045" r:id="rId10"/>
      </mc:Fallback>
    </mc:AlternateContent>
    <mc:AlternateContent xmlns:mc="http://schemas.openxmlformats.org/markup-compatibility/2006">
      <mc:Choice Requires="x14">
        <oleObject progId="Equation.3" shapeId="1046" r:id="rId12">
          <objectPr defaultSize="0" autoPict="0" r:id="rId13">
            <anchor moveWithCells="1" sizeWithCells="1">
              <from>
                <xdr:col>2</xdr:col>
                <xdr:colOff>342900</xdr:colOff>
                <xdr:row>5</xdr:row>
                <xdr:rowOff>9525</xdr:rowOff>
              </from>
              <to>
                <xdr:col>2</xdr:col>
                <xdr:colOff>561975</xdr:colOff>
                <xdr:row>5</xdr:row>
                <xdr:rowOff>333375</xdr:rowOff>
              </to>
            </anchor>
          </objectPr>
        </oleObject>
      </mc:Choice>
      <mc:Fallback>
        <oleObject progId="Equation.3" shapeId="1046" r:id="rId12"/>
      </mc:Fallback>
    </mc:AlternateContent>
    <mc:AlternateContent xmlns:mc="http://schemas.openxmlformats.org/markup-compatibility/2006">
      <mc:Choice Requires="x14">
        <oleObject progId="Equation.3" shapeId="1047" r:id="rId14">
          <objectPr defaultSize="0" autoPict="0" r:id="rId15">
            <anchor moveWithCells="1" sizeWithCells="1">
              <from>
                <xdr:col>4</xdr:col>
                <xdr:colOff>800100</xdr:colOff>
                <xdr:row>5</xdr:row>
                <xdr:rowOff>133350</xdr:rowOff>
              </from>
              <to>
                <xdr:col>4</xdr:col>
                <xdr:colOff>800100</xdr:colOff>
                <xdr:row>6</xdr:row>
                <xdr:rowOff>200025</xdr:rowOff>
              </to>
            </anchor>
          </objectPr>
        </oleObject>
      </mc:Choice>
      <mc:Fallback>
        <oleObject progId="Equation.3" shapeId="1047" r:id="rId14"/>
      </mc:Fallback>
    </mc:AlternateContent>
    <mc:AlternateContent xmlns:mc="http://schemas.openxmlformats.org/markup-compatibility/2006">
      <mc:Choice Requires="x14">
        <oleObject progId="Equation.3" shapeId="1048" r:id="rId16">
          <objectPr defaultSize="0" autoPict="0" r:id="rId17">
            <anchor moveWithCells="1" sizeWithCells="1">
              <from>
                <xdr:col>3</xdr:col>
                <xdr:colOff>276225</xdr:colOff>
                <xdr:row>4</xdr:row>
                <xdr:rowOff>66675</xdr:rowOff>
              </from>
              <to>
                <xdr:col>3</xdr:col>
                <xdr:colOff>609600</xdr:colOff>
                <xdr:row>5</xdr:row>
                <xdr:rowOff>304800</xdr:rowOff>
              </to>
            </anchor>
          </objectPr>
        </oleObject>
      </mc:Choice>
      <mc:Fallback>
        <oleObject progId="Equation.3" shapeId="1048" r:id="rId16"/>
      </mc:Fallback>
    </mc:AlternateContent>
    <mc:AlternateContent xmlns:mc="http://schemas.openxmlformats.org/markup-compatibility/2006">
      <mc:Choice Requires="x14">
        <oleObject progId="Equation.3" shapeId="1049" r:id="rId18">
          <objectPr defaultSize="0" autoPict="0" r:id="rId15">
            <anchor moveWithCells="1" sizeWithCells="1">
              <from>
                <xdr:col>4</xdr:col>
                <xdr:colOff>247650</xdr:colOff>
                <xdr:row>5</xdr:row>
                <xdr:rowOff>38100</xdr:rowOff>
              </from>
              <to>
                <xdr:col>4</xdr:col>
                <xdr:colOff>504825</xdr:colOff>
                <xdr:row>5</xdr:row>
                <xdr:rowOff>304800</xdr:rowOff>
              </to>
            </anchor>
          </objectPr>
        </oleObject>
      </mc:Choice>
      <mc:Fallback>
        <oleObject progId="Equation.3" shapeId="1049" r:id="rId18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3:N41"/>
  <sheetViews>
    <sheetView showGridLines="0" zoomScale="90" zoomScaleNormal="90" workbookViewId="0">
      <pane ySplit="8" topLeftCell="A9" activePane="bottomLeft" state="frozen"/>
      <selection pane="bottomLeft" activeCell="D42" sqref="D42"/>
    </sheetView>
  </sheetViews>
  <sheetFormatPr baseColWidth="10" defaultRowHeight="15" x14ac:dyDescent="0.25"/>
  <cols>
    <col min="2" max="2" width="9.5703125" style="7" customWidth="1"/>
    <col min="3" max="4" width="14.7109375" style="7" bestFit="1" customWidth="1"/>
    <col min="5" max="5" width="13.28515625" style="7" bestFit="1" customWidth="1"/>
    <col min="6" max="6" width="10.7109375" style="7" customWidth="1"/>
    <col min="7" max="8" width="11.42578125" style="7" customWidth="1"/>
    <col min="9" max="9" width="15" style="3" customWidth="1"/>
    <col min="10" max="11" width="11.42578125" style="7" customWidth="1"/>
  </cols>
  <sheetData>
    <row r="3" spans="2:11" ht="18.75" x14ac:dyDescent="0.3">
      <c r="B3" s="82" t="s">
        <v>11</v>
      </c>
      <c r="C3" s="82"/>
      <c r="D3" s="82"/>
      <c r="E3" s="82"/>
    </row>
    <row r="4" spans="2:11" x14ac:dyDescent="0.25">
      <c r="F4" s="34"/>
      <c r="G4" s="34"/>
      <c r="H4" s="34"/>
      <c r="I4" s="26">
        <v>0.25</v>
      </c>
    </row>
    <row r="5" spans="2:11" x14ac:dyDescent="0.25">
      <c r="F5" s="34"/>
      <c r="G5" s="34"/>
      <c r="H5" s="34"/>
      <c r="I5" s="26">
        <v>0.25</v>
      </c>
    </row>
    <row r="6" spans="2:11" x14ac:dyDescent="0.25">
      <c r="F6" s="35"/>
      <c r="G6" s="35"/>
      <c r="H6" s="35"/>
      <c r="I6" s="28">
        <v>1</v>
      </c>
    </row>
    <row r="7" spans="2:11" ht="26.25" customHeight="1" x14ac:dyDescent="0.25">
      <c r="B7" s="85" t="s">
        <v>1</v>
      </c>
      <c r="C7" s="14"/>
      <c r="D7" s="14"/>
      <c r="E7" s="14"/>
      <c r="F7" s="66"/>
      <c r="G7" s="86" t="s">
        <v>7</v>
      </c>
      <c r="H7" s="86" t="s">
        <v>8</v>
      </c>
      <c r="I7" s="86" t="s">
        <v>2</v>
      </c>
      <c r="J7" s="86" t="s">
        <v>9</v>
      </c>
      <c r="K7" s="86" t="s">
        <v>8</v>
      </c>
    </row>
    <row r="8" spans="2:11" ht="30" customHeight="1" x14ac:dyDescent="0.25">
      <c r="B8" s="85"/>
      <c r="C8" s="47" t="s">
        <v>3</v>
      </c>
      <c r="D8" s="48" t="s">
        <v>4</v>
      </c>
      <c r="E8" s="48" t="s">
        <v>5</v>
      </c>
      <c r="F8" s="67" t="s">
        <v>6</v>
      </c>
      <c r="G8" s="86"/>
      <c r="H8" s="86"/>
      <c r="I8" s="86"/>
      <c r="J8" s="86"/>
      <c r="K8" s="86"/>
    </row>
    <row r="9" spans="2:11" x14ac:dyDescent="0.25">
      <c r="B9" s="4">
        <v>40360</v>
      </c>
      <c r="C9" s="49">
        <v>89095.25</v>
      </c>
      <c r="D9" s="50">
        <f>C9</f>
        <v>89095.25</v>
      </c>
      <c r="E9" s="50">
        <v>0</v>
      </c>
      <c r="F9" s="50"/>
      <c r="G9" s="42"/>
      <c r="H9" s="42"/>
      <c r="I9" s="37"/>
      <c r="J9" s="42"/>
      <c r="K9" s="42"/>
    </row>
    <row r="10" spans="2:11" x14ac:dyDescent="0.25">
      <c r="B10" s="4">
        <v>40391</v>
      </c>
      <c r="C10" s="49">
        <v>83297</v>
      </c>
      <c r="D10" s="50">
        <f t="shared" ref="D10:D32" si="0">$I$4*C10+(1-$I$4)*(D9+E9)</f>
        <v>87645.6875</v>
      </c>
      <c r="E10" s="50">
        <f t="shared" ref="E10:E32" si="1">$I$5*(D10-D9)+(1-$I$5)*E9</f>
        <v>-362.390625</v>
      </c>
      <c r="F10" s="51">
        <f t="shared" ref="F10:F31" si="2">D9+1*E9</f>
        <v>89095.25</v>
      </c>
      <c r="G10" s="43"/>
      <c r="H10" s="43"/>
      <c r="I10" s="37"/>
      <c r="J10" s="43"/>
      <c r="K10" s="43"/>
    </row>
    <row r="11" spans="2:11" x14ac:dyDescent="0.25">
      <c r="B11" s="4">
        <v>40422</v>
      </c>
      <c r="C11" s="49">
        <v>44864</v>
      </c>
      <c r="D11" s="50">
        <f t="shared" si="0"/>
        <v>76678.47265625</v>
      </c>
      <c r="E11" s="50">
        <f t="shared" si="1"/>
        <v>-3013.5966796875</v>
      </c>
      <c r="F11" s="51">
        <f t="shared" si="2"/>
        <v>87283.296875</v>
      </c>
      <c r="G11" s="43"/>
      <c r="H11" s="43"/>
      <c r="I11" s="37"/>
      <c r="J11" s="43"/>
      <c r="K11" s="43"/>
    </row>
    <row r="12" spans="2:11" x14ac:dyDescent="0.25">
      <c r="B12" s="4">
        <v>40452</v>
      </c>
      <c r="C12" s="49">
        <v>119875</v>
      </c>
      <c r="D12" s="50">
        <f t="shared" si="0"/>
        <v>85217.406982421875</v>
      </c>
      <c r="E12" s="50">
        <f t="shared" si="1"/>
        <v>-125.46392822265625</v>
      </c>
      <c r="F12" s="51">
        <f t="shared" si="2"/>
        <v>73664.8759765625</v>
      </c>
      <c r="G12" s="43"/>
      <c r="H12" s="43"/>
      <c r="I12" s="37"/>
      <c r="J12" s="43"/>
      <c r="K12" s="43"/>
    </row>
    <row r="13" spans="2:11" x14ac:dyDescent="0.25">
      <c r="B13" s="4">
        <v>40483</v>
      </c>
      <c r="C13" s="49">
        <v>108345</v>
      </c>
      <c r="D13" s="50">
        <f t="shared" si="0"/>
        <v>90905.207290649414</v>
      </c>
      <c r="E13" s="50">
        <f t="shared" si="1"/>
        <v>1327.8521308898926</v>
      </c>
      <c r="F13" s="51">
        <f t="shared" si="2"/>
        <v>85091.943054199219</v>
      </c>
      <c r="G13" s="43"/>
      <c r="H13" s="43"/>
      <c r="I13" s="37"/>
      <c r="J13" s="43"/>
      <c r="K13" s="43"/>
    </row>
    <row r="14" spans="2:11" x14ac:dyDescent="0.25">
      <c r="B14" s="4">
        <v>40513</v>
      </c>
      <c r="C14" s="49">
        <v>91506</v>
      </c>
      <c r="D14" s="50">
        <f t="shared" si="0"/>
        <v>92051.29456615448</v>
      </c>
      <c r="E14" s="50">
        <f t="shared" si="1"/>
        <v>1282.4109170436859</v>
      </c>
      <c r="F14" s="51">
        <f t="shared" si="2"/>
        <v>92233.059421539307</v>
      </c>
      <c r="G14" s="43"/>
      <c r="H14" s="43"/>
      <c r="I14" s="37"/>
      <c r="J14" s="43"/>
      <c r="K14" s="43"/>
    </row>
    <row r="15" spans="2:11" x14ac:dyDescent="0.25">
      <c r="B15" s="4">
        <v>40544</v>
      </c>
      <c r="C15" s="49">
        <v>126381</v>
      </c>
      <c r="D15" s="50">
        <f t="shared" si="0"/>
        <v>101595.52911239862</v>
      </c>
      <c r="E15" s="50">
        <f t="shared" si="1"/>
        <v>3347.8668243438005</v>
      </c>
      <c r="F15" s="51">
        <f t="shared" si="2"/>
        <v>93333.705483198166</v>
      </c>
      <c r="G15" s="43">
        <f>ABS(F15-C15)</f>
        <v>33047.294516801834</v>
      </c>
      <c r="H15" s="44">
        <f>1-(G15/F15)</f>
        <v>0.64592325628011227</v>
      </c>
      <c r="I15" s="38">
        <f>AVERAGE(C9:C14)</f>
        <v>89497.041666666672</v>
      </c>
      <c r="J15" s="43">
        <f>ABS(I15-C15)</f>
        <v>36883.958333333328</v>
      </c>
      <c r="K15" s="44">
        <f>1-(J15/I15)</f>
        <v>0.58787511132816783</v>
      </c>
    </row>
    <row r="16" spans="2:11" x14ac:dyDescent="0.25">
      <c r="B16" s="4">
        <v>40575</v>
      </c>
      <c r="C16" s="49">
        <v>90855</v>
      </c>
      <c r="D16" s="50">
        <f t="shared" si="0"/>
        <v>101421.29695255682</v>
      </c>
      <c r="E16" s="50">
        <f t="shared" si="1"/>
        <v>2467.342078297399</v>
      </c>
      <c r="F16" s="51">
        <f t="shared" si="2"/>
        <v>104943.39593674242</v>
      </c>
      <c r="G16" s="43">
        <f t="shared" ref="G16:G32" si="3">ABS(F16-C16)</f>
        <v>14088.395936742425</v>
      </c>
      <c r="H16" s="44">
        <f t="shared" ref="H16:H32" si="4">1-(G16/F16)</f>
        <v>0.86575242957418108</v>
      </c>
      <c r="I16" s="38">
        <f t="shared" ref="I16:I32" si="5">AVERAGE(C10:C15)</f>
        <v>95711.333333333328</v>
      </c>
      <c r="J16" s="43">
        <f t="shared" ref="J16:J32" si="6">ABS(I16-C16)</f>
        <v>4856.3333333333285</v>
      </c>
      <c r="K16" s="44">
        <f t="shared" ref="K16:K32" si="7">1-(J16/I16)</f>
        <v>0.94926062395954502</v>
      </c>
    </row>
    <row r="17" spans="2:11" x14ac:dyDescent="0.25">
      <c r="B17" s="4">
        <v>40603</v>
      </c>
      <c r="C17" s="49">
        <v>60772</v>
      </c>
      <c r="D17" s="50">
        <f t="shared" si="0"/>
        <v>93109.479273140663</v>
      </c>
      <c r="E17" s="50">
        <f t="shared" si="1"/>
        <v>-227.44786113098962</v>
      </c>
      <c r="F17" s="51">
        <f t="shared" si="2"/>
        <v>103888.63903085422</v>
      </c>
      <c r="G17" s="43">
        <f t="shared" si="3"/>
        <v>43116.639030854218</v>
      </c>
      <c r="H17" s="44">
        <f t="shared" si="4"/>
        <v>0.58497252988318704</v>
      </c>
      <c r="I17" s="38">
        <f t="shared" si="5"/>
        <v>96971</v>
      </c>
      <c r="J17" s="43">
        <f t="shared" si="6"/>
        <v>36199</v>
      </c>
      <c r="K17" s="44">
        <f t="shared" si="7"/>
        <v>0.62670282868073968</v>
      </c>
    </row>
    <row r="18" spans="2:11" x14ac:dyDescent="0.25">
      <c r="B18" s="4">
        <v>40634</v>
      </c>
      <c r="C18" s="49">
        <v>150300</v>
      </c>
      <c r="D18" s="50">
        <f t="shared" si="0"/>
        <v>107236.52355900726</v>
      </c>
      <c r="E18" s="50">
        <f t="shared" si="1"/>
        <v>3361.1751756184058</v>
      </c>
      <c r="F18" s="51">
        <f t="shared" si="2"/>
        <v>92882.031412009674</v>
      </c>
      <c r="G18" s="43">
        <f t="shared" si="3"/>
        <v>57417.968587990326</v>
      </c>
      <c r="H18" s="44">
        <f t="shared" si="4"/>
        <v>0.38181833757173655</v>
      </c>
      <c r="I18" s="38">
        <f t="shared" si="5"/>
        <v>99622.333333333328</v>
      </c>
      <c r="J18" s="43">
        <f t="shared" si="6"/>
        <v>50677.666666666672</v>
      </c>
      <c r="K18" s="44">
        <f t="shared" si="7"/>
        <v>0.49130215112407849</v>
      </c>
    </row>
    <row r="19" spans="2:11" x14ac:dyDescent="0.25">
      <c r="B19" s="4">
        <v>40664</v>
      </c>
      <c r="C19" s="49">
        <v>139533</v>
      </c>
      <c r="D19" s="50">
        <f t="shared" si="0"/>
        <v>117831.52405096925</v>
      </c>
      <c r="E19" s="50">
        <f t="shared" si="1"/>
        <v>5169.6315047043036</v>
      </c>
      <c r="F19" s="51">
        <f t="shared" si="2"/>
        <v>110597.69873462566</v>
      </c>
      <c r="G19" s="43">
        <f t="shared" si="3"/>
        <v>28935.301265374335</v>
      </c>
      <c r="H19" s="44">
        <f t="shared" si="4"/>
        <v>0.73837338754395487</v>
      </c>
      <c r="I19" s="38">
        <f t="shared" si="5"/>
        <v>104693.16666666667</v>
      </c>
      <c r="J19" s="43">
        <f t="shared" si="6"/>
        <v>34839.833333333328</v>
      </c>
      <c r="K19" s="44">
        <f t="shared" si="7"/>
        <v>0.66721960522733892</v>
      </c>
    </row>
    <row r="20" spans="2:11" x14ac:dyDescent="0.25">
      <c r="B20" s="4">
        <v>40695</v>
      </c>
      <c r="C20" s="49">
        <v>84436</v>
      </c>
      <c r="D20" s="50">
        <f t="shared" si="0"/>
        <v>113359.86666675517</v>
      </c>
      <c r="E20" s="50">
        <f t="shared" si="1"/>
        <v>2759.3092824747082</v>
      </c>
      <c r="F20" s="51">
        <f t="shared" si="2"/>
        <v>123001.15555567355</v>
      </c>
      <c r="G20" s="43">
        <f t="shared" si="3"/>
        <v>38565.155555673555</v>
      </c>
      <c r="H20" s="44">
        <f t="shared" si="4"/>
        <v>0.68646509553954593</v>
      </c>
      <c r="I20" s="38">
        <f t="shared" si="5"/>
        <v>109891.16666666667</v>
      </c>
      <c r="J20" s="43">
        <f t="shared" si="6"/>
        <v>25455.166666666672</v>
      </c>
      <c r="K20" s="44">
        <f t="shared" si="7"/>
        <v>0.76836021093597151</v>
      </c>
    </row>
    <row r="21" spans="2:11" x14ac:dyDescent="0.25">
      <c r="B21" s="4">
        <v>40725</v>
      </c>
      <c r="C21" s="49">
        <v>112344</v>
      </c>
      <c r="D21" s="50">
        <f t="shared" si="0"/>
        <v>115175.38196192242</v>
      </c>
      <c r="E21" s="50">
        <f t="shared" si="1"/>
        <v>2523.3607856478438</v>
      </c>
      <c r="F21" s="51">
        <f t="shared" si="2"/>
        <v>116119.17594922989</v>
      </c>
      <c r="G21" s="43">
        <f t="shared" si="3"/>
        <v>3775.1759492298879</v>
      </c>
      <c r="H21" s="44">
        <f t="shared" si="4"/>
        <v>0.96748878108745373</v>
      </c>
      <c r="I21" s="38">
        <f t="shared" si="5"/>
        <v>108712.83333333333</v>
      </c>
      <c r="J21" s="43">
        <f t="shared" si="6"/>
        <v>3631.1666666666715</v>
      </c>
      <c r="K21" s="44">
        <f t="shared" si="7"/>
        <v>0.96659854632311115</v>
      </c>
    </row>
    <row r="22" spans="2:11" x14ac:dyDescent="0.25">
      <c r="B22" s="4">
        <v>40756</v>
      </c>
      <c r="C22" s="49">
        <v>98188</v>
      </c>
      <c r="D22" s="50">
        <f t="shared" si="0"/>
        <v>112821.0570606777</v>
      </c>
      <c r="E22" s="50">
        <f t="shared" si="1"/>
        <v>1303.939363924703</v>
      </c>
      <c r="F22" s="51">
        <f t="shared" si="2"/>
        <v>117698.74274757027</v>
      </c>
      <c r="G22" s="43">
        <f t="shared" si="3"/>
        <v>19510.742747570272</v>
      </c>
      <c r="H22" s="44">
        <f t="shared" si="4"/>
        <v>0.8342315109566194</v>
      </c>
      <c r="I22" s="38">
        <f t="shared" si="5"/>
        <v>106373.33333333333</v>
      </c>
      <c r="J22" s="43">
        <f t="shared" si="6"/>
        <v>8185.3333333333285</v>
      </c>
      <c r="K22" s="44">
        <f t="shared" si="7"/>
        <v>0.92305088994735529</v>
      </c>
    </row>
    <row r="23" spans="2:11" x14ac:dyDescent="0.25">
      <c r="B23" s="4">
        <v>40787</v>
      </c>
      <c r="C23" s="49">
        <v>158869</v>
      </c>
      <c r="D23" s="50">
        <f t="shared" si="0"/>
        <v>125310.9973184518</v>
      </c>
      <c r="E23" s="50">
        <f t="shared" si="1"/>
        <v>4100.4395873870517</v>
      </c>
      <c r="F23" s="51">
        <f t="shared" si="2"/>
        <v>114124.9964246024</v>
      </c>
      <c r="G23" s="43">
        <f t="shared" si="3"/>
        <v>44744.003575397597</v>
      </c>
      <c r="H23" s="44">
        <f t="shared" si="4"/>
        <v>0.60793862013430089</v>
      </c>
      <c r="I23" s="38">
        <f t="shared" si="5"/>
        <v>107595.5</v>
      </c>
      <c r="J23" s="43">
        <f t="shared" si="6"/>
        <v>51273.5</v>
      </c>
      <c r="K23" s="44">
        <f t="shared" si="7"/>
        <v>0.52346055364768973</v>
      </c>
    </row>
    <row r="24" spans="2:11" x14ac:dyDescent="0.25">
      <c r="B24" s="4">
        <v>40817</v>
      </c>
      <c r="C24" s="49">
        <v>66358</v>
      </c>
      <c r="D24" s="50">
        <f t="shared" si="0"/>
        <v>113648.07767937914</v>
      </c>
      <c r="E24" s="50">
        <f t="shared" si="1"/>
        <v>159.59978077212418</v>
      </c>
      <c r="F24" s="51">
        <f t="shared" si="2"/>
        <v>129411.43690583885</v>
      </c>
      <c r="G24" s="43">
        <f t="shared" si="3"/>
        <v>63053.436905838855</v>
      </c>
      <c r="H24" s="44">
        <f t="shared" si="4"/>
        <v>0.51276766247702499</v>
      </c>
      <c r="I24" s="38">
        <f t="shared" si="5"/>
        <v>123945</v>
      </c>
      <c r="J24" s="43">
        <f t="shared" si="6"/>
        <v>57587</v>
      </c>
      <c r="K24" s="44">
        <f t="shared" si="7"/>
        <v>0.53538262939206904</v>
      </c>
    </row>
    <row r="25" spans="2:11" x14ac:dyDescent="0.25">
      <c r="B25" s="4">
        <v>40848</v>
      </c>
      <c r="C25" s="49">
        <v>187806</v>
      </c>
      <c r="D25" s="50">
        <f t="shared" si="0"/>
        <v>132307.25809511344</v>
      </c>
      <c r="E25" s="50">
        <f t="shared" si="1"/>
        <v>4784.4949395126678</v>
      </c>
      <c r="F25" s="51">
        <f t="shared" si="2"/>
        <v>113807.67746015127</v>
      </c>
      <c r="G25" s="43">
        <f t="shared" si="3"/>
        <v>73998.322539848727</v>
      </c>
      <c r="H25" s="44">
        <f t="shared" si="4"/>
        <v>0.34979498579295265</v>
      </c>
      <c r="I25" s="38">
        <f t="shared" si="5"/>
        <v>109954.66666666667</v>
      </c>
      <c r="J25" s="43">
        <f t="shared" si="6"/>
        <v>77851.333333333328</v>
      </c>
      <c r="K25" s="44">
        <f t="shared" si="7"/>
        <v>0.29196881138893616</v>
      </c>
    </row>
    <row r="26" spans="2:11" x14ac:dyDescent="0.25">
      <c r="B26" s="4">
        <v>40878</v>
      </c>
      <c r="C26" s="49">
        <v>164914</v>
      </c>
      <c r="D26" s="50">
        <f t="shared" si="0"/>
        <v>144047.31477596957</v>
      </c>
      <c r="E26" s="50">
        <f t="shared" si="1"/>
        <v>6523.3853748485326</v>
      </c>
      <c r="F26" s="51">
        <f t="shared" si="2"/>
        <v>137091.7530346261</v>
      </c>
      <c r="G26" s="43">
        <f t="shared" si="3"/>
        <v>27822.246965373895</v>
      </c>
      <c r="H26" s="44">
        <f t="shared" si="4"/>
        <v>0.79705382454080476</v>
      </c>
      <c r="I26" s="38">
        <f t="shared" si="5"/>
        <v>118000.16666666667</v>
      </c>
      <c r="J26" s="43">
        <f t="shared" si="6"/>
        <v>46913.833333333328</v>
      </c>
      <c r="K26" s="44">
        <f t="shared" si="7"/>
        <v>0.60242570278855545</v>
      </c>
    </row>
    <row r="27" spans="2:11" x14ac:dyDescent="0.25">
      <c r="B27" s="4">
        <v>40909</v>
      </c>
      <c r="C27" s="49">
        <v>416337</v>
      </c>
      <c r="D27" s="50">
        <f t="shared" si="0"/>
        <v>217012.27511311357</v>
      </c>
      <c r="E27" s="50">
        <f t="shared" si="1"/>
        <v>23133.7791154224</v>
      </c>
      <c r="F27" s="51">
        <f t="shared" si="2"/>
        <v>150570.7001508181</v>
      </c>
      <c r="G27" s="43">
        <f t="shared" si="3"/>
        <v>265766.2998491819</v>
      </c>
      <c r="H27" s="44">
        <f t="shared" si="4"/>
        <v>-0.76505986611591048</v>
      </c>
      <c r="I27" s="38">
        <f t="shared" si="5"/>
        <v>131413.16666666666</v>
      </c>
      <c r="J27" s="43">
        <f t="shared" si="6"/>
        <v>284923.83333333337</v>
      </c>
      <c r="K27" s="44">
        <f t="shared" si="7"/>
        <v>-1.1681528613951677</v>
      </c>
    </row>
    <row r="28" spans="2:11" x14ac:dyDescent="0.25">
      <c r="B28" s="4">
        <v>40940</v>
      </c>
      <c r="C28" s="49">
        <v>284787</v>
      </c>
      <c r="D28" s="50">
        <f t="shared" si="0"/>
        <v>251306.29067140198</v>
      </c>
      <c r="E28" s="50">
        <f t="shared" si="1"/>
        <v>25923.838226138902</v>
      </c>
      <c r="F28" s="51">
        <f t="shared" si="2"/>
        <v>240146.05422853597</v>
      </c>
      <c r="G28" s="43">
        <f t="shared" si="3"/>
        <v>44640.94577146403</v>
      </c>
      <c r="H28" s="44">
        <f t="shared" si="4"/>
        <v>0.81410918486721706</v>
      </c>
      <c r="I28" s="38">
        <f t="shared" si="5"/>
        <v>182078.66666666666</v>
      </c>
      <c r="J28" s="43">
        <f t="shared" si="6"/>
        <v>102708.33333333334</v>
      </c>
      <c r="K28" s="44">
        <f t="shared" si="7"/>
        <v>0.43591231628819771</v>
      </c>
    </row>
    <row r="29" spans="2:11" x14ac:dyDescent="0.25">
      <c r="B29" s="4">
        <v>40969</v>
      </c>
      <c r="C29" s="49">
        <v>295477</v>
      </c>
      <c r="D29" s="50">
        <f t="shared" si="0"/>
        <v>281791.84667315567</v>
      </c>
      <c r="E29" s="50">
        <f t="shared" si="1"/>
        <v>27064.267670042598</v>
      </c>
      <c r="F29" s="51">
        <f t="shared" si="2"/>
        <v>277230.12889754085</v>
      </c>
      <c r="G29" s="43">
        <f t="shared" si="3"/>
        <v>18246.871102459147</v>
      </c>
      <c r="H29" s="44">
        <f t="shared" si="4"/>
        <v>0.93418150049195103</v>
      </c>
      <c r="I29" s="38">
        <f t="shared" si="5"/>
        <v>213178.5</v>
      </c>
      <c r="J29" s="43">
        <f t="shared" si="6"/>
        <v>82298.5</v>
      </c>
      <c r="K29" s="44">
        <f t="shared" si="7"/>
        <v>0.61394559019788586</v>
      </c>
    </row>
    <row r="30" spans="2:11" x14ac:dyDescent="0.25">
      <c r="B30" s="4">
        <v>41000</v>
      </c>
      <c r="C30" s="49">
        <v>327084</v>
      </c>
      <c r="D30" s="50">
        <f t="shared" si="0"/>
        <v>313413.08575739869</v>
      </c>
      <c r="E30" s="50">
        <f t="shared" si="1"/>
        <v>28203.510523592704</v>
      </c>
      <c r="F30" s="51">
        <f t="shared" si="2"/>
        <v>308856.11434319825</v>
      </c>
      <c r="G30" s="43">
        <f t="shared" si="3"/>
        <v>18227.885656801751</v>
      </c>
      <c r="H30" s="44">
        <f t="shared" si="4"/>
        <v>0.94098259736393919</v>
      </c>
      <c r="I30" s="38">
        <f t="shared" si="5"/>
        <v>235946.5</v>
      </c>
      <c r="J30" s="43">
        <f t="shared" si="6"/>
        <v>91137.5</v>
      </c>
      <c r="K30" s="44">
        <f t="shared" si="7"/>
        <v>0.61373658859105773</v>
      </c>
    </row>
    <row r="31" spans="2:11" x14ac:dyDescent="0.25">
      <c r="B31" s="4">
        <v>41030</v>
      </c>
      <c r="C31" s="49">
        <v>319389</v>
      </c>
      <c r="D31" s="50">
        <f t="shared" si="0"/>
        <v>336059.69721074356</v>
      </c>
      <c r="E31" s="50">
        <f t="shared" si="1"/>
        <v>26814.285756030746</v>
      </c>
      <c r="F31" s="51">
        <f t="shared" si="2"/>
        <v>341616.59628099139</v>
      </c>
      <c r="G31" s="43">
        <f t="shared" si="3"/>
        <v>22227.596280991391</v>
      </c>
      <c r="H31" s="44">
        <f t="shared" si="4"/>
        <v>0.9349340853958148</v>
      </c>
      <c r="I31" s="38">
        <f t="shared" si="5"/>
        <v>279400.83333333331</v>
      </c>
      <c r="J31" s="43">
        <f t="shared" si="6"/>
        <v>39988.166666666686</v>
      </c>
      <c r="K31" s="44">
        <f t="shared" si="7"/>
        <v>0.85687885683948684</v>
      </c>
    </row>
    <row r="32" spans="2:11" x14ac:dyDescent="0.25">
      <c r="B32" s="4">
        <v>41061</v>
      </c>
      <c r="C32" s="49">
        <v>352454</v>
      </c>
      <c r="D32" s="50">
        <f t="shared" si="0"/>
        <v>360268.98722508072</v>
      </c>
      <c r="E32" s="50">
        <f t="shared" si="1"/>
        <v>26163.036820607351</v>
      </c>
      <c r="F32" s="51">
        <f>D31+1*E31</f>
        <v>362873.98296677432</v>
      </c>
      <c r="G32" s="43">
        <f t="shared" si="3"/>
        <v>10419.982966774318</v>
      </c>
      <c r="H32" s="44">
        <f t="shared" si="4"/>
        <v>0.97128484417212024</v>
      </c>
      <c r="I32" s="38">
        <f t="shared" si="5"/>
        <v>301331.33333333331</v>
      </c>
      <c r="J32" s="43">
        <f t="shared" si="6"/>
        <v>51122.666666666686</v>
      </c>
      <c r="K32" s="44">
        <f t="shared" si="7"/>
        <v>0.83034400670800901</v>
      </c>
    </row>
    <row r="33" spans="2:14" x14ac:dyDescent="0.25">
      <c r="B33" s="52" t="s">
        <v>10</v>
      </c>
      <c r="C33" s="53"/>
      <c r="D33" s="54"/>
      <c r="E33" s="54"/>
      <c r="F33" s="55"/>
      <c r="G33" s="43">
        <f>SUM(G15:G32)</f>
        <v>827604.26520436862</v>
      </c>
      <c r="H33" s="45">
        <f>1-(G33/SUM(F15:F32))</f>
        <v>0.72759992642258475</v>
      </c>
      <c r="I33" s="39"/>
      <c r="J33" s="43">
        <f>SUM(J15:J32)</f>
        <v>1086533.125</v>
      </c>
      <c r="K33" s="45">
        <f>1-(J33/SUM(I15:I32))</f>
        <v>0.58439113715460089</v>
      </c>
      <c r="L33" s="23">
        <f>+H33-K33</f>
        <v>0.14320878926798386</v>
      </c>
      <c r="M33" s="68">
        <f>+J33-G33</f>
        <v>258928.85979563138</v>
      </c>
      <c r="N33">
        <f>M33*10</f>
        <v>2589288.5979563138</v>
      </c>
    </row>
    <row r="34" spans="2:14" s="36" customFormat="1" x14ac:dyDescent="0.25">
      <c r="B34" s="55"/>
      <c r="C34" s="55"/>
      <c r="D34" s="55"/>
      <c r="E34" s="55"/>
      <c r="F34" s="55"/>
      <c r="G34" s="46"/>
      <c r="H34" s="46"/>
      <c r="I34" s="40"/>
      <c r="J34" s="46"/>
      <c r="K34" s="46"/>
    </row>
    <row r="35" spans="2:14" x14ac:dyDescent="0.25">
      <c r="B35" s="56">
        <v>41091</v>
      </c>
      <c r="C35" s="57"/>
      <c r="D35" s="57"/>
      <c r="E35" s="57"/>
      <c r="F35" s="51">
        <f>$D$32+1*$E$32</f>
        <v>386432.0240456881</v>
      </c>
      <c r="G35" s="43"/>
      <c r="H35" s="43"/>
      <c r="I35" s="43">
        <f>+AVERAGE($C$27:$C$32)</f>
        <v>332588</v>
      </c>
      <c r="J35" s="43"/>
      <c r="K35" s="43"/>
    </row>
    <row r="36" spans="2:14" x14ac:dyDescent="0.25">
      <c r="B36" s="56">
        <v>41122</v>
      </c>
      <c r="C36" s="57"/>
      <c r="D36" s="57"/>
      <c r="E36" s="57"/>
      <c r="F36" s="51">
        <f>$D$32+2*$E$32</f>
        <v>412595.06086629542</v>
      </c>
      <c r="G36" s="43"/>
      <c r="H36" s="43"/>
      <c r="I36" s="43">
        <f t="shared" ref="I36:I40" si="8">+AVERAGE($C$27:$C$32)</f>
        <v>332588</v>
      </c>
      <c r="J36" s="43"/>
      <c r="K36" s="43"/>
    </row>
    <row r="37" spans="2:14" x14ac:dyDescent="0.25">
      <c r="B37" s="56">
        <v>41153</v>
      </c>
      <c r="C37" s="57"/>
      <c r="D37" s="57"/>
      <c r="E37" s="57"/>
      <c r="F37" s="51">
        <f>$D$32+3*$E$32</f>
        <v>438758.09768690279</v>
      </c>
      <c r="G37" s="43"/>
      <c r="H37" s="43"/>
      <c r="I37" s="43">
        <f t="shared" si="8"/>
        <v>332588</v>
      </c>
      <c r="J37" s="43"/>
      <c r="K37" s="43"/>
    </row>
    <row r="38" spans="2:14" x14ac:dyDescent="0.25">
      <c r="B38" s="56">
        <v>41183</v>
      </c>
      <c r="C38" s="57"/>
      <c r="D38" s="57"/>
      <c r="E38" s="57"/>
      <c r="F38" s="51">
        <f>$D$32+4*$E$32</f>
        <v>464921.13450751011</v>
      </c>
      <c r="G38" s="43"/>
      <c r="H38" s="43"/>
      <c r="I38" s="43">
        <f t="shared" si="8"/>
        <v>332588</v>
      </c>
      <c r="J38" s="43"/>
      <c r="K38" s="43"/>
    </row>
    <row r="39" spans="2:14" x14ac:dyDescent="0.25">
      <c r="B39" s="56">
        <v>41214</v>
      </c>
      <c r="C39" s="57"/>
      <c r="D39" s="57"/>
      <c r="E39" s="57"/>
      <c r="F39" s="51">
        <f>$D$32+5*$E$32</f>
        <v>491084.17132811749</v>
      </c>
      <c r="G39" s="43"/>
      <c r="H39" s="43"/>
      <c r="I39" s="43">
        <f t="shared" si="8"/>
        <v>332588</v>
      </c>
      <c r="J39" s="43"/>
      <c r="K39" s="43"/>
    </row>
    <row r="40" spans="2:14" x14ac:dyDescent="0.25">
      <c r="B40" s="56">
        <v>41244</v>
      </c>
      <c r="C40" s="57"/>
      <c r="D40" s="57"/>
      <c r="E40" s="57"/>
      <c r="F40" s="51">
        <f>$D$32+6*$E$32</f>
        <v>517247.20814872487</v>
      </c>
      <c r="G40" s="43"/>
      <c r="H40" s="43"/>
      <c r="I40" s="43">
        <f t="shared" si="8"/>
        <v>332588</v>
      </c>
      <c r="J40" s="43"/>
      <c r="K40" s="43"/>
    </row>
    <row r="41" spans="2:14" x14ac:dyDescent="0.25">
      <c r="B41" s="58"/>
    </row>
  </sheetData>
  <mergeCells count="7">
    <mergeCell ref="B3:E3"/>
    <mergeCell ref="B7:B8"/>
    <mergeCell ref="K7:K8"/>
    <mergeCell ref="J7:J8"/>
    <mergeCell ref="I7:I8"/>
    <mergeCell ref="H7:H8"/>
    <mergeCell ref="G7:G8"/>
  </mergeCells>
  <pageMargins left="0.7" right="0.7" top="0.75" bottom="0.75" header="0.3" footer="0.3"/>
  <ignoredErrors>
    <ignoredError sqref="I15:I32" formulaRange="1"/>
  </ignoredErrors>
  <drawing r:id="rId1"/>
  <legacyDrawing r:id="rId2"/>
  <oleObjects>
    <mc:AlternateContent xmlns:mc="http://schemas.openxmlformats.org/markup-compatibility/2006">
      <mc:Choice Requires="x14">
        <oleObject progId="Equation.3" shapeId="2050" r:id="rId3">
          <objectPr defaultSize="0" autoPict="0" r:id="rId4">
            <anchor moveWithCells="1" sizeWithCells="1">
              <from>
                <xdr:col>7</xdr:col>
                <xdr:colOff>333375</xdr:colOff>
                <xdr:row>3</xdr:row>
                <xdr:rowOff>9525</xdr:rowOff>
              </from>
              <to>
                <xdr:col>7</xdr:col>
                <xdr:colOff>714375</xdr:colOff>
                <xdr:row>4</xdr:row>
                <xdr:rowOff>47625</xdr:rowOff>
              </to>
            </anchor>
          </objectPr>
        </oleObject>
      </mc:Choice>
      <mc:Fallback>
        <oleObject progId="Equation.3" shapeId="2050" r:id="rId3"/>
      </mc:Fallback>
    </mc:AlternateContent>
    <mc:AlternateContent xmlns:mc="http://schemas.openxmlformats.org/markup-compatibility/2006">
      <mc:Choice Requires="x14">
        <oleObject progId="Equation.3" shapeId="2051" r:id="rId5">
          <objectPr defaultSize="0" autoPict="0" r:id="rId6">
            <anchor moveWithCells="1" sizeWithCells="1">
              <from>
                <xdr:col>7</xdr:col>
                <xdr:colOff>295275</xdr:colOff>
                <xdr:row>3</xdr:row>
                <xdr:rowOff>161925</xdr:rowOff>
              </from>
              <to>
                <xdr:col>8</xdr:col>
                <xdr:colOff>9525</xdr:colOff>
                <xdr:row>5</xdr:row>
                <xdr:rowOff>104775</xdr:rowOff>
              </to>
            </anchor>
          </objectPr>
        </oleObject>
      </mc:Choice>
      <mc:Fallback>
        <oleObject progId="Equation.3" shapeId="2051" r:id="rId5"/>
      </mc:Fallback>
    </mc:AlternateContent>
    <mc:AlternateContent xmlns:mc="http://schemas.openxmlformats.org/markup-compatibility/2006">
      <mc:Choice Requires="x14">
        <oleObject progId="Equation.3" shapeId="2052" r:id="rId7">
          <objectPr defaultSize="0" autoPict="0" r:id="rId8">
            <anchor moveWithCells="1" sizeWithCells="1">
              <from>
                <xdr:col>7</xdr:col>
                <xdr:colOff>342900</xdr:colOff>
                <xdr:row>4</xdr:row>
                <xdr:rowOff>161925</xdr:rowOff>
              </from>
              <to>
                <xdr:col>7</xdr:col>
                <xdr:colOff>657225</xdr:colOff>
                <xdr:row>6</xdr:row>
                <xdr:rowOff>0</xdr:rowOff>
              </to>
            </anchor>
          </objectPr>
        </oleObject>
      </mc:Choice>
      <mc:Fallback>
        <oleObject progId="Equation.3" shapeId="2052" r:id="rId7"/>
      </mc:Fallback>
    </mc:AlternateContent>
    <mc:AlternateContent xmlns:mc="http://schemas.openxmlformats.org/markup-compatibility/2006">
      <mc:Choice Requires="x14">
        <oleObject progId="Equation.3" shapeId="2054" r:id="rId9">
          <objectPr defaultSize="0" autoPict="0" r:id="rId10">
            <anchor moveWithCells="1" sizeWithCells="1">
              <from>
                <xdr:col>5</xdr:col>
                <xdr:colOff>266700</xdr:colOff>
                <xdr:row>6</xdr:row>
                <xdr:rowOff>0</xdr:rowOff>
              </from>
              <to>
                <xdr:col>5</xdr:col>
                <xdr:colOff>571500</xdr:colOff>
                <xdr:row>6</xdr:row>
                <xdr:rowOff>314325</xdr:rowOff>
              </to>
            </anchor>
          </objectPr>
        </oleObject>
      </mc:Choice>
      <mc:Fallback>
        <oleObject progId="Equation.3" shapeId="2054" r:id="rId9"/>
      </mc:Fallback>
    </mc:AlternateContent>
    <mc:AlternateContent xmlns:mc="http://schemas.openxmlformats.org/markup-compatibility/2006">
      <mc:Choice Requires="x14">
        <oleObject progId="Equation.3" shapeId="2055" r:id="rId11">
          <objectPr defaultSize="0" autoPict="0" r:id="rId12">
            <anchor moveWithCells="1" sizeWithCells="1">
              <from>
                <xdr:col>2</xdr:col>
                <xdr:colOff>276225</xdr:colOff>
                <xdr:row>6</xdr:row>
                <xdr:rowOff>9525</xdr:rowOff>
              </from>
              <to>
                <xdr:col>2</xdr:col>
                <xdr:colOff>447675</xdr:colOff>
                <xdr:row>7</xdr:row>
                <xdr:rowOff>9525</xdr:rowOff>
              </to>
            </anchor>
          </objectPr>
        </oleObject>
      </mc:Choice>
      <mc:Fallback>
        <oleObject progId="Equation.3" shapeId="2055" r:id="rId11"/>
      </mc:Fallback>
    </mc:AlternateContent>
    <mc:AlternateContent xmlns:mc="http://schemas.openxmlformats.org/markup-compatibility/2006">
      <mc:Choice Requires="x14">
        <oleObject progId="Equation.3" shapeId="2056" r:id="rId13">
          <objectPr defaultSize="0" autoPict="0" r:id="rId14">
            <anchor moveWithCells="1" sizeWithCells="1">
              <from>
                <xdr:col>4</xdr:col>
                <xdr:colOff>266700</xdr:colOff>
                <xdr:row>6</xdr:row>
                <xdr:rowOff>9525</xdr:rowOff>
              </from>
              <to>
                <xdr:col>4</xdr:col>
                <xdr:colOff>428625</xdr:colOff>
                <xdr:row>6</xdr:row>
                <xdr:rowOff>295275</xdr:rowOff>
              </to>
            </anchor>
          </objectPr>
        </oleObject>
      </mc:Choice>
      <mc:Fallback>
        <oleObject progId="Equation.3" shapeId="2056" r:id="rId13"/>
      </mc:Fallback>
    </mc:AlternateContent>
    <mc:AlternateContent xmlns:mc="http://schemas.openxmlformats.org/markup-compatibility/2006">
      <mc:Choice Requires="x14">
        <oleObject progId="Equation.3" shapeId="2057" r:id="rId15">
          <objectPr defaultSize="0" autoPict="0" r:id="rId16">
            <anchor moveWithCells="1" sizeWithCells="1">
              <from>
                <xdr:col>3</xdr:col>
                <xdr:colOff>228600</xdr:colOff>
                <xdr:row>6</xdr:row>
                <xdr:rowOff>0</xdr:rowOff>
              </from>
              <to>
                <xdr:col>3</xdr:col>
                <xdr:colOff>523875</xdr:colOff>
                <xdr:row>6</xdr:row>
                <xdr:rowOff>323850</xdr:rowOff>
              </to>
            </anchor>
          </objectPr>
        </oleObject>
      </mc:Choice>
      <mc:Fallback>
        <oleObject progId="Equation.3" shapeId="2057" r:id="rId15"/>
      </mc:Fallback>
    </mc:AlternateContent>
    <mc:AlternateContent xmlns:mc="http://schemas.openxmlformats.org/markup-compatibility/2006">
      <mc:Choice Requires="x14">
        <oleObject progId="Equation.3" shapeId="2058" r:id="rId17">
          <objectPr defaultSize="0" autoPict="0" r:id="rId14">
            <anchor moveWithCells="1" sizeWithCells="1">
              <from>
                <xdr:col>4</xdr:col>
                <xdr:colOff>800100</xdr:colOff>
                <xdr:row>6</xdr:row>
                <xdr:rowOff>133350</xdr:rowOff>
              </from>
              <to>
                <xdr:col>4</xdr:col>
                <xdr:colOff>800100</xdr:colOff>
                <xdr:row>7</xdr:row>
                <xdr:rowOff>200025</xdr:rowOff>
              </to>
            </anchor>
          </objectPr>
        </oleObject>
      </mc:Choice>
      <mc:Fallback>
        <oleObject progId="Equation.3" shapeId="2058" r:id="rId17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Q46"/>
  <sheetViews>
    <sheetView showGridLines="0" tabSelected="1" zoomScale="90" zoomScaleNormal="90" workbookViewId="0">
      <pane ySplit="7" topLeftCell="A8" activePane="bottomLeft" state="frozen"/>
      <selection pane="bottomLeft" activeCell="F48" sqref="F48"/>
    </sheetView>
  </sheetViews>
  <sheetFormatPr baseColWidth="10" defaultRowHeight="15" x14ac:dyDescent="0.25"/>
  <cols>
    <col min="2" max="2" width="7.28515625" style="2" bestFit="1" customWidth="1"/>
    <col min="3" max="3" width="15" style="2" bestFit="1" customWidth="1"/>
    <col min="4" max="4" width="16.28515625" style="2" bestFit="1" customWidth="1"/>
    <col min="5" max="5" width="15.85546875" style="2" bestFit="1" customWidth="1"/>
    <col min="6" max="6" width="13.28515625" style="2" bestFit="1" customWidth="1"/>
    <col min="7" max="7" width="18.42578125" style="2" bestFit="1" customWidth="1"/>
    <col min="8" max="8" width="8.7109375" style="2" customWidth="1"/>
    <col min="9" max="9" width="14.7109375" bestFit="1" customWidth="1"/>
    <col min="10" max="10" width="13.42578125" bestFit="1" customWidth="1"/>
    <col min="11" max="11" width="12.42578125" bestFit="1" customWidth="1"/>
    <col min="12" max="12" width="15" bestFit="1" customWidth="1"/>
    <col min="13" max="13" width="15" customWidth="1"/>
    <col min="14" max="14" width="16" bestFit="1" customWidth="1"/>
    <col min="15" max="15" width="16" customWidth="1"/>
    <col min="16" max="16" width="15" bestFit="1" customWidth="1"/>
    <col min="17" max="17" width="15" customWidth="1"/>
    <col min="18" max="18" width="9.28515625" bestFit="1" customWidth="1"/>
    <col min="19" max="19" width="18.42578125" bestFit="1" customWidth="1"/>
  </cols>
  <sheetData>
    <row r="2" spans="2:11" ht="18.75" x14ac:dyDescent="0.3">
      <c r="B2" s="82" t="s">
        <v>12</v>
      </c>
      <c r="C2" s="82"/>
      <c r="D2" s="82"/>
      <c r="E2" s="82"/>
    </row>
    <row r="3" spans="2:11" x14ac:dyDescent="0.25">
      <c r="I3" s="2"/>
      <c r="J3" s="2">
        <v>0.25</v>
      </c>
    </row>
    <row r="4" spans="2:11" x14ac:dyDescent="0.25">
      <c r="I4" s="2"/>
      <c r="J4" s="2">
        <v>0.1</v>
      </c>
    </row>
    <row r="5" spans="2:11" x14ac:dyDescent="0.25">
      <c r="I5" s="2"/>
      <c r="J5" s="2">
        <v>1</v>
      </c>
    </row>
    <row r="6" spans="2:11" ht="32.25" customHeight="1" x14ac:dyDescent="0.25">
      <c r="B6" s="87" t="s">
        <v>1</v>
      </c>
      <c r="C6" s="16"/>
      <c r="D6" s="16"/>
      <c r="E6" s="16"/>
      <c r="F6" s="16"/>
      <c r="G6" s="88" t="s">
        <v>7</v>
      </c>
      <c r="H6" s="88" t="s">
        <v>8</v>
      </c>
      <c r="I6" s="88" t="s">
        <v>2</v>
      </c>
      <c r="J6" s="88" t="s">
        <v>9</v>
      </c>
      <c r="K6" s="88" t="s">
        <v>8</v>
      </c>
    </row>
    <row r="7" spans="2:11" ht="45" customHeight="1" x14ac:dyDescent="0.25">
      <c r="B7" s="87"/>
      <c r="C7" s="47" t="s">
        <v>3</v>
      </c>
      <c r="D7" s="48" t="s">
        <v>4</v>
      </c>
      <c r="E7" s="48" t="s">
        <v>5</v>
      </c>
      <c r="F7" s="48" t="s">
        <v>6</v>
      </c>
      <c r="G7" s="88"/>
      <c r="H7" s="88"/>
      <c r="I7" s="88"/>
      <c r="J7" s="88"/>
      <c r="K7" s="88"/>
    </row>
    <row r="8" spans="2:11" x14ac:dyDescent="0.25">
      <c r="B8" s="69">
        <v>40360</v>
      </c>
      <c r="C8" s="5">
        <v>269007</v>
      </c>
      <c r="D8" s="6">
        <f>C8</f>
        <v>269007</v>
      </c>
      <c r="E8" s="6">
        <v>0</v>
      </c>
      <c r="F8" s="6"/>
      <c r="G8" s="6"/>
      <c r="H8" s="6"/>
      <c r="I8" s="15"/>
      <c r="J8" s="15"/>
      <c r="K8" s="15"/>
    </row>
    <row r="9" spans="2:11" x14ac:dyDescent="0.25">
      <c r="B9" s="69">
        <v>40391</v>
      </c>
      <c r="C9" s="5">
        <v>342205</v>
      </c>
      <c r="D9" s="6">
        <f t="shared" ref="D9:D31" si="0">$J$3*C9+(1-$J$3)*(D8+E8)</f>
        <v>287306.5</v>
      </c>
      <c r="E9" s="6">
        <f t="shared" ref="E9:E31" si="1">$J$4*(D9-D8)+(1-$J$4)*E8</f>
        <v>1829.95</v>
      </c>
      <c r="F9" s="6">
        <f t="shared" ref="F9:F30" si="2">D8+1*E8</f>
        <v>269007</v>
      </c>
      <c r="G9" s="6"/>
      <c r="H9" s="6"/>
      <c r="I9" s="15"/>
      <c r="J9" s="15"/>
      <c r="K9" s="15"/>
    </row>
    <row r="10" spans="2:11" x14ac:dyDescent="0.25">
      <c r="B10" s="69">
        <v>40422</v>
      </c>
      <c r="C10" s="5">
        <v>655927</v>
      </c>
      <c r="D10" s="6">
        <f t="shared" si="0"/>
        <v>380834.08750000002</v>
      </c>
      <c r="E10" s="6">
        <f t="shared" si="1"/>
        <v>10999.713750000003</v>
      </c>
      <c r="F10" s="6">
        <f t="shared" si="2"/>
        <v>289136.45</v>
      </c>
      <c r="G10" s="6"/>
      <c r="H10" s="6"/>
      <c r="I10" s="15"/>
      <c r="J10" s="15"/>
      <c r="K10" s="15"/>
    </row>
    <row r="11" spans="2:11" x14ac:dyDescent="0.25">
      <c r="B11" s="69">
        <v>40452</v>
      </c>
      <c r="C11" s="5">
        <v>1615327</v>
      </c>
      <c r="D11" s="6">
        <f t="shared" si="0"/>
        <v>697707.10093750001</v>
      </c>
      <c r="E11" s="6">
        <f t="shared" si="1"/>
        <v>41587.043718750007</v>
      </c>
      <c r="F11" s="6">
        <f t="shared" si="2"/>
        <v>391833.80125000002</v>
      </c>
      <c r="G11" s="6"/>
      <c r="H11" s="6"/>
      <c r="I11" s="15"/>
      <c r="J11" s="15"/>
      <c r="K11" s="15"/>
    </row>
    <row r="12" spans="2:11" x14ac:dyDescent="0.25">
      <c r="B12" s="69">
        <v>40483</v>
      </c>
      <c r="C12" s="5">
        <v>935555</v>
      </c>
      <c r="D12" s="6">
        <f t="shared" si="0"/>
        <v>788359.35849218746</v>
      </c>
      <c r="E12" s="6">
        <f t="shared" si="1"/>
        <v>46493.565102343753</v>
      </c>
      <c r="F12" s="6">
        <f t="shared" si="2"/>
        <v>739294.14465625002</v>
      </c>
      <c r="G12" s="6"/>
      <c r="H12" s="6"/>
      <c r="I12" s="15"/>
      <c r="J12" s="15"/>
      <c r="K12" s="15"/>
    </row>
    <row r="13" spans="2:11" x14ac:dyDescent="0.25">
      <c r="B13" s="69">
        <v>40513</v>
      </c>
      <c r="C13" s="5">
        <v>225520</v>
      </c>
      <c r="D13" s="6">
        <f t="shared" si="0"/>
        <v>682519.69269589847</v>
      </c>
      <c r="E13" s="6">
        <f t="shared" si="1"/>
        <v>31260.242012480485</v>
      </c>
      <c r="F13" s="6">
        <f t="shared" si="2"/>
        <v>834852.92359453125</v>
      </c>
      <c r="G13" s="6"/>
      <c r="H13" s="6"/>
      <c r="I13" s="15"/>
      <c r="J13" s="15"/>
      <c r="K13" s="15"/>
    </row>
    <row r="14" spans="2:11" x14ac:dyDescent="0.25">
      <c r="B14" s="69">
        <v>40544</v>
      </c>
      <c r="C14" s="5">
        <v>551953</v>
      </c>
      <c r="D14" s="6">
        <f t="shared" si="0"/>
        <v>673323.20103128417</v>
      </c>
      <c r="E14" s="6">
        <f t="shared" si="1"/>
        <v>27214.568644771007</v>
      </c>
      <c r="F14" s="6">
        <f t="shared" si="2"/>
        <v>713779.93470837898</v>
      </c>
      <c r="G14" s="6">
        <f>ABS(F14-C14)</f>
        <v>161826.93470837898</v>
      </c>
      <c r="H14" s="22">
        <f>1-(G14/F14)</f>
        <v>0.77328175416629663</v>
      </c>
      <c r="I14" s="21">
        <f>AVERAGE(C8:C13)</f>
        <v>673923.5</v>
      </c>
      <c r="J14" s="6">
        <f>ABS(I14-C14)</f>
        <v>121970.5</v>
      </c>
      <c r="K14" s="22">
        <f>1-(J14/I14)</f>
        <v>0.81901432432612897</v>
      </c>
    </row>
    <row r="15" spans="2:11" x14ac:dyDescent="0.25">
      <c r="B15" s="69">
        <v>40575</v>
      </c>
      <c r="C15" s="5">
        <v>1789537</v>
      </c>
      <c r="D15" s="6">
        <f t="shared" si="0"/>
        <v>972787.57725704135</v>
      </c>
      <c r="E15" s="6">
        <f t="shared" si="1"/>
        <v>54439.549402869627</v>
      </c>
      <c r="F15" s="6">
        <f t="shared" si="2"/>
        <v>700537.76967605518</v>
      </c>
      <c r="G15" s="6">
        <f t="shared" ref="G15:G31" si="3">ABS(F15-C15)</f>
        <v>1088999.2303239447</v>
      </c>
      <c r="H15" s="22">
        <f t="shared" ref="H15:H31" si="4">1-(G15/F15)</f>
        <v>-0.5545189388254157</v>
      </c>
      <c r="I15" s="21">
        <f t="shared" ref="I15:I31" si="5">AVERAGE(C9:C14)</f>
        <v>721081.16666666663</v>
      </c>
      <c r="J15" s="6">
        <f t="shared" ref="J15:J31" si="6">ABS(I15-C15)</f>
        <v>1068455.8333333335</v>
      </c>
      <c r="K15" s="22">
        <f t="shared" ref="K15:K31" si="7">1-(J15/I15)</f>
        <v>-0.48174142208216542</v>
      </c>
    </row>
    <row r="16" spans="2:11" x14ac:dyDescent="0.25">
      <c r="B16" s="69">
        <v>40603</v>
      </c>
      <c r="C16" s="5">
        <v>1572789</v>
      </c>
      <c r="D16" s="6">
        <f t="shared" si="0"/>
        <v>1163617.5949949333</v>
      </c>
      <c r="E16" s="6">
        <f t="shared" si="1"/>
        <v>68078.596236371872</v>
      </c>
      <c r="F16" s="6">
        <f t="shared" si="2"/>
        <v>1027227.126659911</v>
      </c>
      <c r="G16" s="6">
        <f t="shared" si="3"/>
        <v>545561.87334008899</v>
      </c>
      <c r="H16" s="22">
        <f t="shared" si="4"/>
        <v>0.46889849461626343</v>
      </c>
      <c r="I16" s="21">
        <f t="shared" si="5"/>
        <v>962303.16666666663</v>
      </c>
      <c r="J16" s="6">
        <f t="shared" si="6"/>
        <v>610485.83333333337</v>
      </c>
      <c r="K16" s="22">
        <f t="shared" si="7"/>
        <v>0.36559926800614972</v>
      </c>
    </row>
    <row r="17" spans="2:17" x14ac:dyDescent="0.25">
      <c r="B17" s="69">
        <v>40634</v>
      </c>
      <c r="C17" s="5">
        <v>1468446</v>
      </c>
      <c r="D17" s="6">
        <f t="shared" si="0"/>
        <v>1290883.6434234791</v>
      </c>
      <c r="E17" s="6">
        <f t="shared" si="1"/>
        <v>73997.341455589252</v>
      </c>
      <c r="F17" s="6">
        <f t="shared" si="2"/>
        <v>1231696.1912313052</v>
      </c>
      <c r="G17" s="6">
        <f t="shared" si="3"/>
        <v>236749.80876869475</v>
      </c>
      <c r="H17" s="22">
        <f t="shared" si="4"/>
        <v>0.80778554772340405</v>
      </c>
      <c r="I17" s="21">
        <f t="shared" si="5"/>
        <v>1115113.5</v>
      </c>
      <c r="J17" s="6">
        <f t="shared" si="6"/>
        <v>353332.5</v>
      </c>
      <c r="K17" s="22">
        <f t="shared" si="7"/>
        <v>0.68314211961383298</v>
      </c>
    </row>
    <row r="18" spans="2:17" x14ac:dyDescent="0.25">
      <c r="B18" s="69">
        <v>40664</v>
      </c>
      <c r="C18" s="5">
        <v>1863631</v>
      </c>
      <c r="D18" s="6">
        <f t="shared" si="0"/>
        <v>1489568.4886593013</v>
      </c>
      <c r="E18" s="6">
        <f t="shared" si="1"/>
        <v>86466.091833612561</v>
      </c>
      <c r="F18" s="6">
        <f t="shared" si="2"/>
        <v>1364880.9848790683</v>
      </c>
      <c r="G18" s="6">
        <f t="shared" si="3"/>
        <v>498750.01512093167</v>
      </c>
      <c r="H18" s="22">
        <f t="shared" si="4"/>
        <v>0.63458351266786672</v>
      </c>
      <c r="I18" s="21">
        <f t="shared" si="5"/>
        <v>1090633.3333333333</v>
      </c>
      <c r="J18" s="6">
        <f t="shared" si="6"/>
        <v>772997.66666666674</v>
      </c>
      <c r="K18" s="22">
        <f t="shared" si="7"/>
        <v>0.29123964668846836</v>
      </c>
    </row>
    <row r="19" spans="2:17" x14ac:dyDescent="0.25">
      <c r="B19" s="69">
        <v>40695</v>
      </c>
      <c r="C19" s="5">
        <v>1286818</v>
      </c>
      <c r="D19" s="6">
        <f t="shared" si="0"/>
        <v>1503730.4353696855</v>
      </c>
      <c r="E19" s="6">
        <f t="shared" si="1"/>
        <v>79235.677321289724</v>
      </c>
      <c r="F19" s="6">
        <f t="shared" si="2"/>
        <v>1576034.580492914</v>
      </c>
      <c r="G19" s="6">
        <f t="shared" si="3"/>
        <v>289216.58049291396</v>
      </c>
      <c r="H19" s="22">
        <f t="shared" si="4"/>
        <v>0.81649096785524855</v>
      </c>
      <c r="I19" s="21">
        <f t="shared" si="5"/>
        <v>1245312.6666666667</v>
      </c>
      <c r="J19" s="6">
        <f t="shared" si="6"/>
        <v>41505.333333333256</v>
      </c>
      <c r="K19" s="22">
        <f t="shared" si="7"/>
        <v>0.96667075310136308</v>
      </c>
    </row>
    <row r="20" spans="2:17" x14ac:dyDescent="0.25">
      <c r="B20" s="69">
        <v>40725</v>
      </c>
      <c r="C20" s="5">
        <v>2039365</v>
      </c>
      <c r="D20" s="6">
        <f t="shared" si="0"/>
        <v>1697065.8345182315</v>
      </c>
      <c r="E20" s="6">
        <f t="shared" si="1"/>
        <v>90645.649504015353</v>
      </c>
      <c r="F20" s="6">
        <f t="shared" si="2"/>
        <v>1582966.1126909752</v>
      </c>
      <c r="G20" s="6">
        <f t="shared" si="3"/>
        <v>456398.88730902481</v>
      </c>
      <c r="H20" s="22">
        <f t="shared" si="4"/>
        <v>0.71168120173263461</v>
      </c>
      <c r="I20" s="21">
        <f t="shared" si="5"/>
        <v>1422195.6666666667</v>
      </c>
      <c r="J20" s="6">
        <f t="shared" si="6"/>
        <v>617169.33333333326</v>
      </c>
      <c r="K20" s="22">
        <f t="shared" si="7"/>
        <v>0.5660447097410648</v>
      </c>
    </row>
    <row r="21" spans="2:17" x14ac:dyDescent="0.25">
      <c r="B21" s="69">
        <v>40756</v>
      </c>
      <c r="C21" s="5">
        <v>1493137</v>
      </c>
      <c r="D21" s="6">
        <f t="shared" si="0"/>
        <v>1714067.8630166852</v>
      </c>
      <c r="E21" s="6">
        <f t="shared" si="1"/>
        <v>83281.287403459195</v>
      </c>
      <c r="F21" s="6">
        <f t="shared" si="2"/>
        <v>1787711.4840222469</v>
      </c>
      <c r="G21" s="6">
        <f t="shared" si="3"/>
        <v>294574.48402224691</v>
      </c>
      <c r="H21" s="22">
        <f t="shared" si="4"/>
        <v>0.83522258112955039</v>
      </c>
      <c r="I21" s="21">
        <f t="shared" si="5"/>
        <v>1670097.6666666667</v>
      </c>
      <c r="J21" s="6">
        <f t="shared" si="6"/>
        <v>176960.66666666674</v>
      </c>
      <c r="K21" s="22">
        <f t="shared" si="7"/>
        <v>0.89404172570346685</v>
      </c>
    </row>
    <row r="22" spans="2:17" x14ac:dyDescent="0.25">
      <c r="B22" s="69">
        <v>40787</v>
      </c>
      <c r="C22" s="5">
        <v>1960898</v>
      </c>
      <c r="D22" s="6">
        <f t="shared" si="0"/>
        <v>1838236.3628151084</v>
      </c>
      <c r="E22" s="6">
        <f t="shared" si="1"/>
        <v>87370.008642955596</v>
      </c>
      <c r="F22" s="6">
        <f t="shared" si="2"/>
        <v>1797349.1504201444</v>
      </c>
      <c r="G22" s="6">
        <f t="shared" si="3"/>
        <v>163548.84957985557</v>
      </c>
      <c r="H22" s="22">
        <f t="shared" si="4"/>
        <v>0.90900552096868614</v>
      </c>
      <c r="I22" s="21">
        <f t="shared" si="5"/>
        <v>1620697.6666666667</v>
      </c>
      <c r="J22" s="6">
        <f t="shared" si="6"/>
        <v>340200.33333333326</v>
      </c>
      <c r="K22" s="22">
        <f t="shared" si="7"/>
        <v>0.79009019366762423</v>
      </c>
    </row>
    <row r="23" spans="2:17" x14ac:dyDescent="0.25">
      <c r="B23" s="69">
        <v>40817</v>
      </c>
      <c r="C23" s="5">
        <v>2380780</v>
      </c>
      <c r="D23" s="6">
        <f t="shared" si="0"/>
        <v>2039399.7785935481</v>
      </c>
      <c r="E23" s="6">
        <f t="shared" si="1"/>
        <v>98749.349356504012</v>
      </c>
      <c r="F23" s="6">
        <f t="shared" si="2"/>
        <v>1925606.3714580641</v>
      </c>
      <c r="G23" s="6">
        <f t="shared" si="3"/>
        <v>455173.62854193593</v>
      </c>
      <c r="H23" s="22">
        <f t="shared" si="4"/>
        <v>0.76362062605906333</v>
      </c>
      <c r="I23" s="21">
        <f t="shared" si="5"/>
        <v>1685382.5</v>
      </c>
      <c r="J23" s="6">
        <f t="shared" si="6"/>
        <v>695397.5</v>
      </c>
      <c r="K23" s="22">
        <f t="shared" si="7"/>
        <v>0.58739484953712284</v>
      </c>
    </row>
    <row r="24" spans="2:17" x14ac:dyDescent="0.25">
      <c r="B24" s="69">
        <v>40848</v>
      </c>
      <c r="C24" s="5">
        <v>1374066</v>
      </c>
      <c r="D24" s="6">
        <f t="shared" si="0"/>
        <v>1947128.3459625393</v>
      </c>
      <c r="E24" s="6">
        <f t="shared" si="1"/>
        <v>79647.271157752737</v>
      </c>
      <c r="F24" s="6">
        <f t="shared" si="2"/>
        <v>2138149.1279500523</v>
      </c>
      <c r="G24" s="6">
        <f t="shared" si="3"/>
        <v>764083.12795005227</v>
      </c>
      <c r="H24" s="22">
        <f t="shared" si="4"/>
        <v>0.64264273339876166</v>
      </c>
      <c r="I24" s="21">
        <f t="shared" si="5"/>
        <v>1837438.1666666667</v>
      </c>
      <c r="J24" s="6">
        <f t="shared" si="6"/>
        <v>463372.16666666674</v>
      </c>
      <c r="K24" s="22">
        <f t="shared" si="7"/>
        <v>0.74781618501629388</v>
      </c>
    </row>
    <row r="25" spans="2:17" x14ac:dyDescent="0.25">
      <c r="B25" s="69">
        <v>40878</v>
      </c>
      <c r="C25" s="5">
        <v>686126</v>
      </c>
      <c r="D25" s="6">
        <f t="shared" si="0"/>
        <v>1691613.212840219</v>
      </c>
      <c r="E25" s="6">
        <f t="shared" si="1"/>
        <v>46131.030729745442</v>
      </c>
      <c r="F25" s="6">
        <f t="shared" si="2"/>
        <v>2026775.617120292</v>
      </c>
      <c r="G25" s="6">
        <f t="shared" si="3"/>
        <v>1340649.617120292</v>
      </c>
      <c r="H25" s="22">
        <f t="shared" si="4"/>
        <v>0.33853081426688458</v>
      </c>
      <c r="I25" s="21">
        <f t="shared" si="5"/>
        <v>1755844</v>
      </c>
      <c r="J25" s="6">
        <f t="shared" si="6"/>
        <v>1069718</v>
      </c>
      <c r="K25" s="22">
        <f t="shared" si="7"/>
        <v>0.39076706131068595</v>
      </c>
    </row>
    <row r="26" spans="2:17" x14ac:dyDescent="0.25">
      <c r="B26" s="69">
        <v>40909</v>
      </c>
      <c r="C26" s="5">
        <v>1710174</v>
      </c>
      <c r="D26" s="6">
        <f t="shared" si="0"/>
        <v>1730851.6826774734</v>
      </c>
      <c r="E26" s="6">
        <f t="shared" si="1"/>
        <v>45441.77464049634</v>
      </c>
      <c r="F26" s="6">
        <f t="shared" si="2"/>
        <v>1737744.2435699645</v>
      </c>
      <c r="G26" s="6">
        <f t="shared" si="3"/>
        <v>27570.243569964543</v>
      </c>
      <c r="H26" s="22">
        <f t="shared" si="4"/>
        <v>0.98413446416411365</v>
      </c>
      <c r="I26" s="21">
        <f t="shared" si="5"/>
        <v>1655728.6666666667</v>
      </c>
      <c r="J26" s="6">
        <f t="shared" si="6"/>
        <v>54445.333333333256</v>
      </c>
      <c r="K26" s="22">
        <f t="shared" si="7"/>
        <v>0.96711699541752616</v>
      </c>
    </row>
    <row r="27" spans="2:17" x14ac:dyDescent="0.25">
      <c r="B27" s="69">
        <v>40940</v>
      </c>
      <c r="C27" s="5">
        <v>1088493</v>
      </c>
      <c r="D27" s="6">
        <f t="shared" si="0"/>
        <v>1604343.3429884773</v>
      </c>
      <c r="E27" s="6">
        <f t="shared" si="1"/>
        <v>28246.763207547101</v>
      </c>
      <c r="F27" s="6">
        <f t="shared" si="2"/>
        <v>1776293.4573179698</v>
      </c>
      <c r="G27" s="6">
        <f t="shared" si="3"/>
        <v>687800.45731796976</v>
      </c>
      <c r="H27" s="22">
        <f t="shared" si="4"/>
        <v>0.61278894853529353</v>
      </c>
      <c r="I27" s="21">
        <f t="shared" si="5"/>
        <v>1600863.5</v>
      </c>
      <c r="J27" s="6">
        <f t="shared" si="6"/>
        <v>512370.5</v>
      </c>
      <c r="K27" s="22">
        <f t="shared" si="7"/>
        <v>0.67994116925022019</v>
      </c>
    </row>
    <row r="28" spans="2:17" x14ac:dyDescent="0.25">
      <c r="B28" s="69">
        <v>40969</v>
      </c>
      <c r="C28" s="5">
        <v>1256007</v>
      </c>
      <c r="D28" s="6">
        <f t="shared" si="0"/>
        <v>1538444.3296470183</v>
      </c>
      <c r="E28" s="6">
        <f t="shared" si="1"/>
        <v>18832.185552646493</v>
      </c>
      <c r="F28" s="6">
        <f t="shared" si="2"/>
        <v>1632590.1061960245</v>
      </c>
      <c r="G28" s="6">
        <f t="shared" si="3"/>
        <v>376583.10619602446</v>
      </c>
      <c r="H28" s="22">
        <f t="shared" si="4"/>
        <v>0.76933395298255702</v>
      </c>
      <c r="I28" s="21">
        <f t="shared" si="5"/>
        <v>1533422.8333333333</v>
      </c>
      <c r="J28" s="6">
        <f t="shared" si="6"/>
        <v>277415.83333333326</v>
      </c>
      <c r="K28" s="22">
        <f t="shared" si="7"/>
        <v>0.81908719023683074</v>
      </c>
    </row>
    <row r="29" spans="2:17" x14ac:dyDescent="0.25">
      <c r="B29" s="69">
        <v>41000</v>
      </c>
      <c r="C29" s="5">
        <v>1718040</v>
      </c>
      <c r="D29" s="6">
        <f t="shared" si="0"/>
        <v>1597467.3863997485</v>
      </c>
      <c r="E29" s="6">
        <f t="shared" si="1"/>
        <v>22851.272672654861</v>
      </c>
      <c r="F29" s="6">
        <f t="shared" si="2"/>
        <v>1557276.5151996647</v>
      </c>
      <c r="G29" s="6">
        <f t="shared" si="3"/>
        <v>160763.48480033525</v>
      </c>
      <c r="H29" s="22">
        <f t="shared" si="4"/>
        <v>0.89676625619713846</v>
      </c>
      <c r="I29" s="21">
        <f t="shared" si="5"/>
        <v>1415941</v>
      </c>
      <c r="J29" s="6">
        <f t="shared" si="6"/>
        <v>302099</v>
      </c>
      <c r="K29" s="22">
        <f t="shared" si="7"/>
        <v>0.78664435876918604</v>
      </c>
      <c r="L29" s="70"/>
      <c r="M29" s="70"/>
      <c r="N29" s="71"/>
      <c r="O29" s="71"/>
    </row>
    <row r="30" spans="2:17" x14ac:dyDescent="0.25">
      <c r="B30" s="69">
        <v>41030</v>
      </c>
      <c r="C30" s="5">
        <v>1343653</v>
      </c>
      <c r="D30" s="6">
        <f t="shared" si="0"/>
        <v>1551152.2443043026</v>
      </c>
      <c r="E30" s="6">
        <f t="shared" si="1"/>
        <v>15934.631195844788</v>
      </c>
      <c r="F30" s="6">
        <f t="shared" si="2"/>
        <v>1620318.6590724033</v>
      </c>
      <c r="G30" s="6">
        <f t="shared" si="3"/>
        <v>276665.65907240333</v>
      </c>
      <c r="H30" s="22">
        <f t="shared" si="4"/>
        <v>0.82925231557180967</v>
      </c>
      <c r="I30" s="21">
        <f t="shared" si="5"/>
        <v>1305484.3333333333</v>
      </c>
      <c r="J30" s="6">
        <f t="shared" si="6"/>
        <v>38168.666666666744</v>
      </c>
      <c r="K30" s="22">
        <f t="shared" si="7"/>
        <v>0.97076283055101131</v>
      </c>
    </row>
    <row r="31" spans="2:17" x14ac:dyDescent="0.25">
      <c r="B31" s="69">
        <v>41061</v>
      </c>
      <c r="C31" s="5">
        <v>1910419</v>
      </c>
      <c r="D31" s="6">
        <f t="shared" si="0"/>
        <v>1652919.9066251107</v>
      </c>
      <c r="E31" s="6">
        <f t="shared" si="1"/>
        <v>24517.934308341115</v>
      </c>
      <c r="F31" s="6">
        <f>D30+1*E30</f>
        <v>1567086.8755001475</v>
      </c>
      <c r="G31" s="6">
        <f t="shared" si="3"/>
        <v>343332.12449985254</v>
      </c>
      <c r="H31" s="22">
        <f t="shared" si="4"/>
        <v>0.78091059923510908</v>
      </c>
      <c r="I31" s="21">
        <f t="shared" si="5"/>
        <v>1300415.5</v>
      </c>
      <c r="J31" s="6">
        <f t="shared" si="6"/>
        <v>610003.5</v>
      </c>
      <c r="K31" s="22">
        <f t="shared" si="7"/>
        <v>0.5309164647760658</v>
      </c>
      <c r="N31" s="79">
        <f>+G32-J32</f>
        <v>42179.612734911032</v>
      </c>
      <c r="O31" s="79"/>
    </row>
    <row r="32" spans="2:17" s="64" customFormat="1" x14ac:dyDescent="0.25">
      <c r="B32" s="65" t="s">
        <v>10</v>
      </c>
      <c r="C32" s="61"/>
      <c r="D32" s="62"/>
      <c r="E32" s="62"/>
      <c r="F32" s="60"/>
      <c r="G32" s="63">
        <f>SUM(G14:G31)</f>
        <v>8168248.112734911</v>
      </c>
      <c r="H32" s="20">
        <f>1-(G32/SUM(F14:F31))</f>
        <v>0.70579740090731091</v>
      </c>
      <c r="J32" s="63">
        <f>SUM(J14:J31)</f>
        <v>8126068.5</v>
      </c>
      <c r="K32" s="20">
        <f>1-(J32/SUM(I14:I31))</f>
        <v>0.66983144379069581</v>
      </c>
      <c r="L32" s="31">
        <f>+H32-K32</f>
        <v>3.5965957116615099E-2</v>
      </c>
      <c r="M32" s="31"/>
      <c r="N32" s="80">
        <f>+N31*3</f>
        <v>126538.8382047331</v>
      </c>
      <c r="O32" s="80"/>
      <c r="P32" s="24">
        <f>AVERAGE(L32,'Lamp Driver'!L33,'Cons CFli'!L32)</f>
        <v>5.577007264244279E-2</v>
      </c>
      <c r="Q32" s="24"/>
    </row>
    <row r="33" spans="2:11" x14ac:dyDescent="0.25">
      <c r="B33" s="59"/>
      <c r="C33" s="59"/>
      <c r="D33" s="59"/>
      <c r="E33" s="59"/>
      <c r="F33" s="59"/>
      <c r="G33" s="59"/>
      <c r="H33" s="59"/>
      <c r="I33" s="59"/>
      <c r="J33" s="59"/>
      <c r="K33" s="59"/>
    </row>
    <row r="34" spans="2:11" x14ac:dyDescent="0.25">
      <c r="B34" s="13">
        <v>41091</v>
      </c>
      <c r="C34" s="16"/>
      <c r="D34" s="16"/>
      <c r="E34" s="16"/>
      <c r="F34" s="6">
        <f>$D$31+1*$E$31</f>
        <v>1677437.8409334517</v>
      </c>
      <c r="G34" s="6"/>
      <c r="H34" s="6"/>
      <c r="I34" s="12">
        <f>+AVERAGE($C$26:$C$31)</f>
        <v>1504464.3333333333</v>
      </c>
      <c r="J34" s="12"/>
      <c r="K34" s="12"/>
    </row>
    <row r="35" spans="2:11" x14ac:dyDescent="0.25">
      <c r="B35" s="13">
        <v>41122</v>
      </c>
      <c r="C35" s="16"/>
      <c r="D35" s="16"/>
      <c r="E35" s="17"/>
      <c r="F35" s="6">
        <f>$D$31+2*$E$31</f>
        <v>1701955.7752417929</v>
      </c>
      <c r="G35" s="6"/>
      <c r="H35" s="6"/>
      <c r="I35" s="12">
        <f t="shared" ref="I35:I38" si="8">+AVERAGE($C$26:$C$31)</f>
        <v>1504464.3333333333</v>
      </c>
      <c r="J35" s="12"/>
      <c r="K35" s="12"/>
    </row>
    <row r="36" spans="2:11" x14ac:dyDescent="0.25">
      <c r="B36" s="13">
        <v>41153</v>
      </c>
      <c r="C36" s="16"/>
      <c r="D36" s="16"/>
      <c r="E36" s="17"/>
      <c r="F36" s="6">
        <f>$D$31+3*$E$31</f>
        <v>1726473.7095501339</v>
      </c>
      <c r="G36" s="6"/>
      <c r="H36" s="6"/>
      <c r="I36" s="12">
        <f t="shared" si="8"/>
        <v>1504464.3333333333</v>
      </c>
      <c r="J36" s="12"/>
      <c r="K36" s="12"/>
    </row>
    <row r="37" spans="2:11" x14ac:dyDescent="0.25">
      <c r="B37" s="13">
        <v>41183</v>
      </c>
      <c r="C37" s="16"/>
      <c r="D37" s="16"/>
      <c r="E37" s="17"/>
      <c r="F37" s="6">
        <f>$D$31+4*$E$31</f>
        <v>1750991.6438584751</v>
      </c>
      <c r="G37" s="6"/>
      <c r="H37" s="6"/>
      <c r="I37" s="12">
        <f t="shared" si="8"/>
        <v>1504464.3333333333</v>
      </c>
      <c r="J37" s="12"/>
      <c r="K37" s="12"/>
    </row>
    <row r="38" spans="2:11" x14ac:dyDescent="0.25">
      <c r="B38" s="13">
        <v>41214</v>
      </c>
      <c r="C38" s="16"/>
      <c r="D38" s="16"/>
      <c r="E38" s="16"/>
      <c r="F38" s="6">
        <f>$D$31+5*$E$31</f>
        <v>1775509.5781668162</v>
      </c>
      <c r="G38" s="6"/>
      <c r="H38" s="6"/>
      <c r="I38" s="12">
        <f t="shared" si="8"/>
        <v>1504464.3333333333</v>
      </c>
      <c r="J38" s="12"/>
      <c r="K38" s="12"/>
    </row>
    <row r="39" spans="2:11" x14ac:dyDescent="0.25">
      <c r="B39" s="13">
        <v>41244</v>
      </c>
      <c r="C39" s="16"/>
      <c r="D39" s="16"/>
      <c r="E39" s="16"/>
      <c r="F39" s="6">
        <f>$D$31+6*$E$31</f>
        <v>1800027.5124751574</v>
      </c>
      <c r="G39" s="6"/>
      <c r="H39" s="6"/>
      <c r="I39" s="12">
        <f>+AVERAGE($C$26:$C$31)</f>
        <v>1504464.3333333333</v>
      </c>
      <c r="J39" s="12"/>
      <c r="K39" s="12"/>
    </row>
    <row r="42" spans="2:11" x14ac:dyDescent="0.25">
      <c r="D42" s="16"/>
      <c r="E42" s="72" t="s">
        <v>20</v>
      </c>
      <c r="F42" s="72" t="s">
        <v>18</v>
      </c>
      <c r="G42" s="72" t="s">
        <v>9</v>
      </c>
      <c r="H42" s="72" t="s">
        <v>19</v>
      </c>
      <c r="I42" s="72" t="s">
        <v>21</v>
      </c>
      <c r="J42" s="72" t="s">
        <v>16</v>
      </c>
      <c r="K42" s="72" t="s">
        <v>17</v>
      </c>
    </row>
    <row r="43" spans="2:11" x14ac:dyDescent="0.25">
      <c r="D43" s="65" t="s">
        <v>13</v>
      </c>
      <c r="E43" s="81">
        <v>4935631.5623517781</v>
      </c>
      <c r="F43" s="75">
        <v>0.75349999999999995</v>
      </c>
      <c r="G43" s="81">
        <v>4744724.0000000009</v>
      </c>
      <c r="H43" s="75">
        <v>0.76539999999999997</v>
      </c>
      <c r="I43" s="73">
        <v>15</v>
      </c>
      <c r="J43" s="75">
        <f>+F43-H43</f>
        <v>-1.1900000000000022E-2</v>
      </c>
      <c r="K43" s="73">
        <v>0</v>
      </c>
    </row>
    <row r="44" spans="2:11" x14ac:dyDescent="0.25">
      <c r="D44" s="65" t="s">
        <v>14</v>
      </c>
      <c r="E44" s="81">
        <v>827604.26520436862</v>
      </c>
      <c r="F44" s="75">
        <v>0.72760000000000002</v>
      </c>
      <c r="G44" s="81">
        <v>1086533.125</v>
      </c>
      <c r="H44" s="75">
        <v>0.58440000000000003</v>
      </c>
      <c r="I44" s="73">
        <v>10</v>
      </c>
      <c r="J44" s="75">
        <f t="shared" ref="J44" si="9">+F44-H44</f>
        <v>0.14319999999999999</v>
      </c>
      <c r="K44" s="76">
        <f>'Lamp Driver'!N33/18</f>
        <v>143849.36655312855</v>
      </c>
    </row>
    <row r="45" spans="2:11" x14ac:dyDescent="0.25">
      <c r="D45" s="65" t="s">
        <v>15</v>
      </c>
      <c r="E45" s="81">
        <v>8168248.112734911</v>
      </c>
      <c r="F45" s="75">
        <v>0.70579999999999998</v>
      </c>
      <c r="G45" s="81">
        <v>8126068.5</v>
      </c>
      <c r="H45" s="75">
        <v>0.66979999999999995</v>
      </c>
      <c r="I45" s="73">
        <v>3</v>
      </c>
      <c r="J45" s="75">
        <f>+F45-H45</f>
        <v>3.6000000000000032E-2</v>
      </c>
      <c r="K45" s="76">
        <f>N32/18</f>
        <v>7029.935455818505</v>
      </c>
    </row>
    <row r="46" spans="2:11" x14ac:dyDescent="0.25">
      <c r="D46" s="65" t="s">
        <v>10</v>
      </c>
      <c r="E46" s="60"/>
      <c r="F46" s="7"/>
      <c r="G46" s="7"/>
      <c r="H46" s="7"/>
      <c r="I46" s="7"/>
      <c r="J46" s="74">
        <f>SUM(J43:J45)</f>
        <v>0.1673</v>
      </c>
      <c r="K46" s="77">
        <f>SUM(K43:K45)</f>
        <v>150879.30200894707</v>
      </c>
    </row>
  </sheetData>
  <mergeCells count="7">
    <mergeCell ref="B2:E2"/>
    <mergeCell ref="B6:B7"/>
    <mergeCell ref="K6:K7"/>
    <mergeCell ref="J6:J7"/>
    <mergeCell ref="I6:I7"/>
    <mergeCell ref="H6:H7"/>
    <mergeCell ref="G6:G7"/>
  </mergeCells>
  <pageMargins left="0.7" right="0.7" top="0.75" bottom="0.75" header="0.3" footer="0.3"/>
  <pageSetup orientation="portrait" r:id="rId1"/>
  <ignoredErrors>
    <ignoredError sqref="I14:I31" formulaRange="1"/>
  </ignoredErrors>
  <drawing r:id="rId2"/>
  <legacyDrawing r:id="rId3"/>
  <oleObjects>
    <mc:AlternateContent xmlns:mc="http://schemas.openxmlformats.org/markup-compatibility/2006">
      <mc:Choice Requires="x14">
        <oleObject progId="Equation.3" shapeId="3074" r:id="rId4">
          <objectPr defaultSize="0" autoPict="0" r:id="rId5">
            <anchor moveWithCells="1" sizeWithCells="1">
              <from>
                <xdr:col>8</xdr:col>
                <xdr:colOff>304800</xdr:colOff>
                <xdr:row>1</xdr:row>
                <xdr:rowOff>161925</xdr:rowOff>
              </from>
              <to>
                <xdr:col>9</xdr:col>
                <xdr:colOff>0</xdr:colOff>
                <xdr:row>3</xdr:row>
                <xdr:rowOff>28575</xdr:rowOff>
              </to>
            </anchor>
          </objectPr>
        </oleObject>
      </mc:Choice>
      <mc:Fallback>
        <oleObject progId="Equation.3" shapeId="3074" r:id="rId4"/>
      </mc:Fallback>
    </mc:AlternateContent>
    <mc:AlternateContent xmlns:mc="http://schemas.openxmlformats.org/markup-compatibility/2006">
      <mc:Choice Requires="x14">
        <oleObject progId="Equation.3" shapeId="3075" r:id="rId6">
          <objectPr defaultSize="0" autoPict="0" r:id="rId7">
            <anchor moveWithCells="1" sizeWithCells="1">
              <from>
                <xdr:col>8</xdr:col>
                <xdr:colOff>266700</xdr:colOff>
                <xdr:row>2</xdr:row>
                <xdr:rowOff>133350</xdr:rowOff>
              </from>
              <to>
                <xdr:col>9</xdr:col>
                <xdr:colOff>9525</xdr:colOff>
                <xdr:row>4</xdr:row>
                <xdr:rowOff>47625</xdr:rowOff>
              </to>
            </anchor>
          </objectPr>
        </oleObject>
      </mc:Choice>
      <mc:Fallback>
        <oleObject progId="Equation.3" shapeId="3075" r:id="rId6"/>
      </mc:Fallback>
    </mc:AlternateContent>
    <mc:AlternateContent xmlns:mc="http://schemas.openxmlformats.org/markup-compatibility/2006">
      <mc:Choice Requires="x14">
        <oleObject progId="Equation.3" shapeId="3076" r:id="rId8">
          <objectPr defaultSize="0" autoPict="0" r:id="rId9">
            <anchor moveWithCells="1" sizeWithCells="1">
              <from>
                <xdr:col>8</xdr:col>
                <xdr:colOff>285750</xdr:colOff>
                <xdr:row>3</xdr:row>
                <xdr:rowOff>171450</xdr:rowOff>
              </from>
              <to>
                <xdr:col>8</xdr:col>
                <xdr:colOff>752475</xdr:colOff>
                <xdr:row>5</xdr:row>
                <xdr:rowOff>0</xdr:rowOff>
              </to>
            </anchor>
          </objectPr>
        </oleObject>
      </mc:Choice>
      <mc:Fallback>
        <oleObject progId="Equation.3" shapeId="3076" r:id="rId8"/>
      </mc:Fallback>
    </mc:AlternateContent>
    <mc:AlternateContent xmlns:mc="http://schemas.openxmlformats.org/markup-compatibility/2006">
      <mc:Choice Requires="x14">
        <oleObject progId="Equation.3" shapeId="3078" r:id="rId10">
          <objectPr defaultSize="0" autoPict="0" r:id="rId11">
            <anchor moveWithCells="1" sizeWithCells="1">
              <from>
                <xdr:col>5</xdr:col>
                <xdr:colOff>276225</xdr:colOff>
                <xdr:row>5</xdr:row>
                <xdr:rowOff>0</xdr:rowOff>
              </from>
              <to>
                <xdr:col>5</xdr:col>
                <xdr:colOff>571500</xdr:colOff>
                <xdr:row>5</xdr:row>
                <xdr:rowOff>333375</xdr:rowOff>
              </to>
            </anchor>
          </objectPr>
        </oleObject>
      </mc:Choice>
      <mc:Fallback>
        <oleObject progId="Equation.3" shapeId="3078" r:id="rId10"/>
      </mc:Fallback>
    </mc:AlternateContent>
    <mc:AlternateContent xmlns:mc="http://schemas.openxmlformats.org/markup-compatibility/2006">
      <mc:Choice Requires="x14">
        <oleObject progId="Equation.3" shapeId="3079" r:id="rId12">
          <objectPr defaultSize="0" autoPict="0" r:id="rId13">
            <anchor moveWithCells="1" sizeWithCells="1">
              <from>
                <xdr:col>2</xdr:col>
                <xdr:colOff>228600</xdr:colOff>
                <xdr:row>5</xdr:row>
                <xdr:rowOff>47625</xdr:rowOff>
              </from>
              <to>
                <xdr:col>2</xdr:col>
                <xdr:colOff>409575</xdr:colOff>
                <xdr:row>5</xdr:row>
                <xdr:rowOff>371475</xdr:rowOff>
              </to>
            </anchor>
          </objectPr>
        </oleObject>
      </mc:Choice>
      <mc:Fallback>
        <oleObject progId="Equation.3" shapeId="3079" r:id="rId12"/>
      </mc:Fallback>
    </mc:AlternateContent>
    <mc:AlternateContent xmlns:mc="http://schemas.openxmlformats.org/markup-compatibility/2006">
      <mc:Choice Requires="x14">
        <oleObject progId="Equation.3" shapeId="3080" r:id="rId14">
          <objectPr defaultSize="0" autoPict="0" r:id="rId15">
            <anchor moveWithCells="1" sizeWithCells="1">
              <from>
                <xdr:col>4</xdr:col>
                <xdr:colOff>295275</xdr:colOff>
                <xdr:row>5</xdr:row>
                <xdr:rowOff>0</xdr:rowOff>
              </from>
              <to>
                <xdr:col>4</xdr:col>
                <xdr:colOff>542925</xdr:colOff>
                <xdr:row>5</xdr:row>
                <xdr:rowOff>352425</xdr:rowOff>
              </to>
            </anchor>
          </objectPr>
        </oleObject>
      </mc:Choice>
      <mc:Fallback>
        <oleObject progId="Equation.3" shapeId="3080" r:id="rId14"/>
      </mc:Fallback>
    </mc:AlternateContent>
    <mc:AlternateContent xmlns:mc="http://schemas.openxmlformats.org/markup-compatibility/2006">
      <mc:Choice Requires="x14">
        <oleObject progId="Equation.3" shapeId="3081" r:id="rId16">
          <objectPr defaultSize="0" autoPict="0" r:id="rId17">
            <anchor moveWithCells="1" sizeWithCells="1">
              <from>
                <xdr:col>3</xdr:col>
                <xdr:colOff>257175</xdr:colOff>
                <xdr:row>5</xdr:row>
                <xdr:rowOff>0</xdr:rowOff>
              </from>
              <to>
                <xdr:col>3</xdr:col>
                <xdr:colOff>495300</xdr:colOff>
                <xdr:row>5</xdr:row>
                <xdr:rowOff>352425</xdr:rowOff>
              </to>
            </anchor>
          </objectPr>
        </oleObject>
      </mc:Choice>
      <mc:Fallback>
        <oleObject progId="Equation.3" shapeId="3081" r:id="rId16"/>
      </mc:Fallback>
    </mc:AlternateContent>
    <mc:AlternateContent xmlns:mc="http://schemas.openxmlformats.org/markup-compatibility/2006">
      <mc:Choice Requires="x14">
        <oleObject progId="Equation.3" shapeId="3083" r:id="rId18">
          <objectPr defaultSize="0" autoPict="0" r:id="rId15">
            <anchor moveWithCells="1" sizeWithCells="1">
              <from>
                <xdr:col>4</xdr:col>
                <xdr:colOff>800100</xdr:colOff>
                <xdr:row>5</xdr:row>
                <xdr:rowOff>133350</xdr:rowOff>
              </from>
              <to>
                <xdr:col>4</xdr:col>
                <xdr:colOff>800100</xdr:colOff>
                <xdr:row>6</xdr:row>
                <xdr:rowOff>200025</xdr:rowOff>
              </to>
            </anchor>
          </objectPr>
        </oleObject>
      </mc:Choice>
      <mc:Fallback>
        <oleObject progId="Equation.3" shapeId="3083" r:id="rId18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Cons CFli</vt:lpstr>
      <vt:lpstr>Lamp Driver</vt:lpstr>
      <vt:lpstr>Prof TLi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</dc:creator>
  <cp:lastModifiedBy>Andre</cp:lastModifiedBy>
  <dcterms:created xsi:type="dcterms:W3CDTF">2012-11-03T20:51:32Z</dcterms:created>
  <dcterms:modified xsi:type="dcterms:W3CDTF">2013-02-23T21:46:04Z</dcterms:modified>
</cp:coreProperties>
</file>